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KAntosova\Desktop\VZMR\VZ Výtahová šachta spisy\"/>
    </mc:Choice>
  </mc:AlternateContent>
  <xr:revisionPtr revIDLastSave="0" documentId="8_{6FC8D0ED-58DA-4C2B-B0AD-DE793AEDC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01 - Výtah na spisy" sheetId="2" r:id="rId2"/>
  </sheets>
  <definedNames>
    <definedName name="_xlnm._FilterDatabase" localSheetId="1" hidden="1">'01 - Výtah na spisy'!$C$129:$K$375</definedName>
    <definedName name="_xlnm.Print_Titles" localSheetId="1">'01 - Výtah na spisy'!$129:$129</definedName>
    <definedName name="_xlnm.Print_Titles" localSheetId="0">'Rekapitulace stavby'!$92:$92</definedName>
    <definedName name="_xlnm.Print_Area" localSheetId="1">'01 - Výtah na spisy'!$C$4:$J$76,'01 - Výtah na spisy'!$C$82:$J$111,'01 - Výtah na spisy'!$C$117:$K$375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374" i="2"/>
  <c r="BH374" i="2"/>
  <c r="BG374" i="2"/>
  <c r="BF374" i="2"/>
  <c r="T374" i="2"/>
  <c r="T373" i="2" s="1"/>
  <c r="R374" i="2"/>
  <c r="R373" i="2"/>
  <c r="P374" i="2"/>
  <c r="P373" i="2"/>
  <c r="BI371" i="2"/>
  <c r="BH371" i="2"/>
  <c r="BG371" i="2"/>
  <c r="BF371" i="2"/>
  <c r="T371" i="2"/>
  <c r="T370" i="2" s="1"/>
  <c r="R371" i="2"/>
  <c r="R370" i="2" s="1"/>
  <c r="R369" i="2" s="1"/>
  <c r="P371" i="2"/>
  <c r="P370" i="2"/>
  <c r="P369" i="2" s="1"/>
  <c r="BI355" i="2"/>
  <c r="BH355" i="2"/>
  <c r="BG355" i="2"/>
  <c r="BF355" i="2"/>
  <c r="T355" i="2"/>
  <c r="R355" i="2"/>
  <c r="P355" i="2"/>
  <c r="BI341" i="2"/>
  <c r="BH341" i="2"/>
  <c r="BG341" i="2"/>
  <c r="BF341" i="2"/>
  <c r="T341" i="2"/>
  <c r="R341" i="2"/>
  <c r="P341" i="2"/>
  <c r="BI327" i="2"/>
  <c r="BH327" i="2"/>
  <c r="BG327" i="2"/>
  <c r="BF327" i="2"/>
  <c r="T327" i="2"/>
  <c r="R327" i="2"/>
  <c r="P327" i="2"/>
  <c r="BI325" i="2"/>
  <c r="BH325" i="2"/>
  <c r="BG325" i="2"/>
  <c r="BF325" i="2"/>
  <c r="T325" i="2"/>
  <c r="R325" i="2"/>
  <c r="P325" i="2"/>
  <c r="BI319" i="2"/>
  <c r="BH319" i="2"/>
  <c r="BG319" i="2"/>
  <c r="BF319" i="2"/>
  <c r="T319" i="2"/>
  <c r="R319" i="2"/>
  <c r="P319" i="2"/>
  <c r="BI305" i="2"/>
  <c r="BH305" i="2"/>
  <c r="BG305" i="2"/>
  <c r="BF305" i="2"/>
  <c r="T305" i="2"/>
  <c r="R305" i="2"/>
  <c r="P305" i="2"/>
  <c r="BI298" i="2"/>
  <c r="BH298" i="2"/>
  <c r="BG298" i="2"/>
  <c r="BF298" i="2"/>
  <c r="T298" i="2"/>
  <c r="T297" i="2" s="1"/>
  <c r="R298" i="2"/>
  <c r="R297" i="2" s="1"/>
  <c r="P298" i="2"/>
  <c r="P297" i="2"/>
  <c r="BI295" i="2"/>
  <c r="BH295" i="2"/>
  <c r="BG295" i="2"/>
  <c r="BF295" i="2"/>
  <c r="T295" i="2"/>
  <c r="T294" i="2" s="1"/>
  <c r="R295" i="2"/>
  <c r="R294" i="2" s="1"/>
  <c r="P295" i="2"/>
  <c r="P294" i="2"/>
  <c r="BI291" i="2"/>
  <c r="BH291" i="2"/>
  <c r="BG291" i="2"/>
  <c r="BF291" i="2"/>
  <c r="T291" i="2"/>
  <c r="T290" i="2"/>
  <c r="R291" i="2"/>
  <c r="R290" i="2" s="1"/>
  <c r="P291" i="2"/>
  <c r="P290" i="2" s="1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7" i="2"/>
  <c r="BH257" i="2"/>
  <c r="BG257" i="2"/>
  <c r="BF257" i="2"/>
  <c r="T257" i="2"/>
  <c r="R257" i="2"/>
  <c r="P257" i="2"/>
  <c r="BI251" i="2"/>
  <c r="BH251" i="2"/>
  <c r="BG251" i="2"/>
  <c r="BF251" i="2"/>
  <c r="T251" i="2"/>
  <c r="R251" i="2"/>
  <c r="P251" i="2"/>
  <c r="BI236" i="2"/>
  <c r="BH236" i="2"/>
  <c r="BG236" i="2"/>
  <c r="BF236" i="2"/>
  <c r="T236" i="2"/>
  <c r="R236" i="2"/>
  <c r="P236" i="2"/>
  <c r="BI222" i="2"/>
  <c r="BH222" i="2"/>
  <c r="BG222" i="2"/>
  <c r="BF222" i="2"/>
  <c r="T222" i="2"/>
  <c r="R222" i="2"/>
  <c r="P222" i="2"/>
  <c r="BI208" i="2"/>
  <c r="BH208" i="2"/>
  <c r="BG208" i="2"/>
  <c r="BF208" i="2"/>
  <c r="T208" i="2"/>
  <c r="R208" i="2"/>
  <c r="P20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82" i="2"/>
  <c r="BH182" i="2"/>
  <c r="BG182" i="2"/>
  <c r="BF182" i="2"/>
  <c r="F34" i="2" s="1"/>
  <c r="T182" i="2"/>
  <c r="R182" i="2"/>
  <c r="P182" i="2"/>
  <c r="BI171" i="2"/>
  <c r="BH171" i="2"/>
  <c r="BG171" i="2"/>
  <c r="BF171" i="2"/>
  <c r="T171" i="2"/>
  <c r="R171" i="2"/>
  <c r="P171" i="2"/>
  <c r="BI156" i="2"/>
  <c r="BH156" i="2"/>
  <c r="F36" i="2" s="1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37" i="2"/>
  <c r="BH137" i="2"/>
  <c r="BG137" i="2"/>
  <c r="BF137" i="2"/>
  <c r="T137" i="2"/>
  <c r="R137" i="2"/>
  <c r="P137" i="2"/>
  <c r="BI133" i="2"/>
  <c r="BH133" i="2"/>
  <c r="BG133" i="2"/>
  <c r="BF133" i="2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 s="1"/>
  <c r="J17" i="2"/>
  <c r="J12" i="2"/>
  <c r="J124" i="2"/>
  <c r="E7" i="2"/>
  <c r="E120" i="2" s="1"/>
  <c r="L90" i="1"/>
  <c r="AM90" i="1"/>
  <c r="AM89" i="1"/>
  <c r="L89" i="1"/>
  <c r="AM87" i="1"/>
  <c r="L87" i="1"/>
  <c r="L85" i="1"/>
  <c r="L84" i="1"/>
  <c r="BK341" i="2"/>
  <c r="J319" i="2"/>
  <c r="J298" i="2"/>
  <c r="J288" i="2"/>
  <c r="J276" i="2"/>
  <c r="J263" i="2"/>
  <c r="BK222" i="2"/>
  <c r="BK182" i="2"/>
  <c r="J156" i="2"/>
  <c r="J148" i="2"/>
  <c r="J355" i="2"/>
  <c r="BK327" i="2"/>
  <c r="BK298" i="2"/>
  <c r="BK285" i="2"/>
  <c r="BK276" i="2"/>
  <c r="J267" i="2"/>
  <c r="BK251" i="2"/>
  <c r="J195" i="2"/>
  <c r="BK156" i="2"/>
  <c r="BK133" i="2"/>
  <c r="F35" i="2"/>
  <c r="BK374" i="2"/>
  <c r="J341" i="2"/>
  <c r="BK305" i="2"/>
  <c r="BK295" i="2"/>
  <c r="BK281" i="2"/>
  <c r="J272" i="2"/>
  <c r="BK263" i="2"/>
  <c r="J236" i="2"/>
  <c r="BK195" i="2"/>
  <c r="J171" i="2"/>
  <c r="BK137" i="2"/>
  <c r="F37" i="2"/>
  <c r="BK371" i="2"/>
  <c r="J325" i="2"/>
  <c r="BK291" i="2"/>
  <c r="J281" i="2"/>
  <c r="BK267" i="2"/>
  <c r="J257" i="2"/>
  <c r="J222" i="2"/>
  <c r="J193" i="2"/>
  <c r="BK144" i="2"/>
  <c r="J34" i="2"/>
  <c r="J374" i="2"/>
  <c r="BK325" i="2"/>
  <c r="J295" i="2"/>
  <c r="J285" i="2"/>
  <c r="BK270" i="2"/>
  <c r="BK236" i="2"/>
  <c r="BK193" i="2"/>
  <c r="BK148" i="2"/>
  <c r="J133" i="2"/>
  <c r="J371" i="2"/>
  <c r="BK319" i="2"/>
  <c r="BK288" i="2"/>
  <c r="J283" i="2"/>
  <c r="BK272" i="2"/>
  <c r="BK257" i="2"/>
  <c r="BK208" i="2"/>
  <c r="J182" i="2"/>
  <c r="BK152" i="2"/>
  <c r="J144" i="2"/>
  <c r="AS94" i="1"/>
  <c r="BK355" i="2"/>
  <c r="J327" i="2"/>
  <c r="J305" i="2"/>
  <c r="J291" i="2"/>
  <c r="BK283" i="2"/>
  <c r="J270" i="2"/>
  <c r="J251" i="2"/>
  <c r="J208" i="2"/>
  <c r="BK171" i="2"/>
  <c r="J152" i="2"/>
  <c r="J137" i="2"/>
  <c r="T369" i="2" l="1"/>
  <c r="BK132" i="2"/>
  <c r="J132" i="2"/>
  <c r="J98" i="2"/>
  <c r="T170" i="2"/>
  <c r="T250" i="2"/>
  <c r="BK170" i="2"/>
  <c r="J170" i="2"/>
  <c r="J99" i="2" s="1"/>
  <c r="BK250" i="2"/>
  <c r="J250" i="2"/>
  <c r="J101" i="2"/>
  <c r="R170" i="2"/>
  <c r="R250" i="2"/>
  <c r="R207" i="2"/>
  <c r="R280" i="2"/>
  <c r="P132" i="2"/>
  <c r="P170" i="2"/>
  <c r="P250" i="2"/>
  <c r="R304" i="2"/>
  <c r="R293" i="2"/>
  <c r="BK207" i="2"/>
  <c r="J207" i="2"/>
  <c r="J100" i="2"/>
  <c r="BK280" i="2"/>
  <c r="J280" i="2"/>
  <c r="J102" i="2"/>
  <c r="T304" i="2"/>
  <c r="T293" i="2"/>
  <c r="R132" i="2"/>
  <c r="R131" i="2" s="1"/>
  <c r="P207" i="2"/>
  <c r="P280" i="2"/>
  <c r="P304" i="2"/>
  <c r="P293" i="2"/>
  <c r="T132" i="2"/>
  <c r="T131" i="2" s="1"/>
  <c r="T207" i="2"/>
  <c r="T280" i="2"/>
  <c r="BK304" i="2"/>
  <c r="J304" i="2"/>
  <c r="J107" i="2"/>
  <c r="BK290" i="2"/>
  <c r="J290" i="2"/>
  <c r="J103" i="2"/>
  <c r="BK294" i="2"/>
  <c r="J294" i="2"/>
  <c r="J105" i="2"/>
  <c r="BK297" i="2"/>
  <c r="J297" i="2"/>
  <c r="J106" i="2"/>
  <c r="BK373" i="2"/>
  <c r="J373" i="2"/>
  <c r="J110" i="2"/>
  <c r="BK370" i="2"/>
  <c r="J370" i="2"/>
  <c r="J109" i="2"/>
  <c r="BB95" i="1"/>
  <c r="BB94" i="1" s="1"/>
  <c r="W31" i="1" s="1"/>
  <c r="AW95" i="1"/>
  <c r="BC95" i="1"/>
  <c r="BC94" i="1" s="1"/>
  <c r="W32" i="1" s="1"/>
  <c r="BA95" i="1"/>
  <c r="E85" i="2"/>
  <c r="J89" i="2"/>
  <c r="F92" i="2"/>
  <c r="BE133" i="2"/>
  <c r="BE137" i="2"/>
  <c r="BE144" i="2"/>
  <c r="BE148" i="2"/>
  <c r="BE152" i="2"/>
  <c r="BE156" i="2"/>
  <c r="BE171" i="2"/>
  <c r="BE182" i="2"/>
  <c r="BE193" i="2"/>
  <c r="BE195" i="2"/>
  <c r="BE208" i="2"/>
  <c r="BE222" i="2"/>
  <c r="BE236" i="2"/>
  <c r="BE251" i="2"/>
  <c r="BE257" i="2"/>
  <c r="BE263" i="2"/>
  <c r="BE267" i="2"/>
  <c r="BE270" i="2"/>
  <c r="BE272" i="2"/>
  <c r="BE276" i="2"/>
  <c r="BE281" i="2"/>
  <c r="BE283" i="2"/>
  <c r="BE285" i="2"/>
  <c r="BE288" i="2"/>
  <c r="BE291" i="2"/>
  <c r="BE295" i="2"/>
  <c r="BE298" i="2"/>
  <c r="BE305" i="2"/>
  <c r="BE319" i="2"/>
  <c r="BE325" i="2"/>
  <c r="BE327" i="2"/>
  <c r="BE341" i="2"/>
  <c r="BE355" i="2"/>
  <c r="BE371" i="2"/>
  <c r="BE374" i="2"/>
  <c r="BD95" i="1"/>
  <c r="BA94" i="1"/>
  <c r="W30" i="1"/>
  <c r="BD94" i="1"/>
  <c r="W33" i="1" s="1"/>
  <c r="R130" i="2" l="1"/>
  <c r="P131" i="2"/>
  <c r="P130" i="2" s="1"/>
  <c r="AU95" i="1" s="1"/>
  <c r="AU94" i="1" s="1"/>
  <c r="T130" i="2"/>
  <c r="BK131" i="2"/>
  <c r="J131" i="2"/>
  <c r="J97" i="2"/>
  <c r="BK293" i="2"/>
  <c r="J293" i="2"/>
  <c r="J104" i="2"/>
  <c r="BK369" i="2"/>
  <c r="J369" i="2" s="1"/>
  <c r="J108" i="2" s="1"/>
  <c r="AY94" i="1"/>
  <c r="AX94" i="1"/>
  <c r="F33" i="2"/>
  <c r="AZ95" i="1" s="1"/>
  <c r="AZ94" i="1" s="1"/>
  <c r="W29" i="1" s="1"/>
  <c r="AW94" i="1"/>
  <c r="AK30" i="1"/>
  <c r="J33" i="2"/>
  <c r="AV95" i="1" s="1"/>
  <c r="AT95" i="1" s="1"/>
  <c r="BK130" i="2" l="1"/>
  <c r="J130" i="2"/>
  <c r="J96" i="2"/>
  <c r="AV94" i="1"/>
  <c r="AK29" i="1"/>
  <c r="J30" i="2" l="1"/>
  <c r="AG95" i="1"/>
  <c r="AG94" i="1"/>
  <c r="AK26" i="1"/>
  <c r="AT94" i="1"/>
  <c r="AN94" i="1"/>
  <c r="J39" i="2" l="1"/>
  <c r="AN95" i="1"/>
  <c r="AK35" i="1"/>
</calcChain>
</file>

<file path=xl/sharedStrings.xml><?xml version="1.0" encoding="utf-8"?>
<sst xmlns="http://schemas.openxmlformats.org/spreadsheetml/2006/main" count="2515" uniqueCount="374">
  <si>
    <t>Export Komplet</t>
  </si>
  <si>
    <t/>
  </si>
  <si>
    <t>2.0</t>
  </si>
  <si>
    <t>False</t>
  </si>
  <si>
    <t>{4cb4b831-420d-4275-80c4-bbbdcb4e6fc5}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</si>
  <si>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</si>
  <si>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</si>
  <si>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</si>
  <si>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</si>
  <si>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</si>
  <si>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</si>
  <si>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</si>
  <si>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</si>
  <si>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</si>
  <si>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20250130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</si>
  <si>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</si>
  <si>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</si>
  <si>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Výtah na spisy Magistrát města Ústí nad Labem</t>
  </si>
  <si>
    <t>KSO:</t>
  </si>
  <si>
    <t>CC-CZ:</t>
  </si>
  <si>
    <t>Místo:</t>
  </si>
  <si>
    <t>Ústí nad Labem</t>
  </si>
  <si>
    <t>Datum:</t>
  </si>
  <si>
    <t>30. 1. 2025</t>
  </si>
  <si>
    <t>Zadavatel:</t>
  </si>
  <si>
    <t>IČ:</t>
  </si>
  <si>
    <t>Magistrát města Ústí nad Labem</t>
  </si>
  <si>
    <t>DIČ:</t>
  </si>
  <si>
    <t>Uchazeč:</t>
  </si>
  <si>
    <t>Vyplň údaj</t>
  </si>
  <si>
    <t>Projektant:</t>
  </si>
  <si>
    <t>Ing. Leo Streubel</t>
  </si>
  <si>
    <t>True</t>
  </si>
  <si>
    <t>Zpracovatel:</t>
  </si>
  <si>
    <t>Chemtec projekty spol.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</si>
  <si>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</si>
  <si>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</si>
  <si>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</si>
  <si>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</si>
  <si>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</si>
  <si>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</si>
  <si>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</si>
  <si>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</si>
  <si>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</si>
  <si>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</si>
  <si>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</si>
  <si>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</si>
  <si>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</si>
  <si>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</si>
  <si>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</si>
  <si>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</si>
  <si>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</si>
  <si>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</si>
  <si>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</si>
  <si>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</si>
  <si>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</si>
  <si>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</si>
  <si>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</si>
  <si>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</si>
  <si>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</si>
  <si>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</si>
  <si>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</si>
  <si>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</si>
  <si>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</si>
  <si>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</si>
  <si>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</si>
  <si>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</si>
  <si>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</si>
  <si>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</si>
  <si>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</si>
  <si>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</si>
  <si>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</si>
  <si>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</si>
  <si>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</si>
  <si>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</si>
  <si>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</si>
  <si>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</si>
  <si>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</si>
  <si>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</si>
  <si>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</si>
  <si>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</si>
  <si>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</si>
  <si>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Výtah na spisy</t>
  </si>
  <si>
    <t>STA</t>
  </si>
  <si>
    <t>1</t>
  </si>
  <si>
    <t>{fd9b73e2-e899-42e0-81b8-9321038d35c4}</t>
  </si>
  <si>
    <t>2</t>
  </si>
  <si>
    <t>KRYCÍ LIST SOUPISU PRACÍ</t>
  </si>
  <si>
    <t>Objekt:</t>
  </si>
  <si>
    <t>01 - Výtah na spisy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</si>
  <si>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</si>
  <si>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</si>
  <si>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</si>
  <si>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</si>
  <si>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</si>
  <si>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</si>
  <si>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</si>
  <si>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</si>
  <si>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</si>
  <si>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</si>
  <si>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</si>
  <si>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</si>
  <si>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</si>
  <si>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755 - Dopravní zařízení</t>
  </si>
  <si>
    <t xml:space="preserve">    763 - Konstrukce suché výstavby</t>
  </si>
  <si>
    <t xml:space="preserve">    784 - Dokončovací práce - malby a tapety</t>
  </si>
  <si>
    <t>VRN - Vedlejší rozpočtové náklady</t>
  </si>
  <si>
    <t xml:space="preserve">    VRN2 - Příprava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</si>
  <si>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</si>
  <si>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</si>
  <si>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</si>
  <si>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</si>
  <si>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</si>
  <si>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</si>
  <si>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</si>
  <si>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</si>
  <si>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</si>
  <si>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</si>
  <si>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</si>
  <si>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</si>
  <si>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</si>
  <si>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</si>
  <si>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</si>
  <si>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</si>
  <si>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</si>
  <si>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</si>
  <si>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</si>
  <si>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</si>
  <si>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311235161</t>
  </si>
  <si>
    <t>Zdivo jednovrstvé z cihel broušených přes P10 do P15 na tenkovrstvou maltu tl 300 mm</t>
  </si>
  <si>
    <t>m2</t>
  </si>
  <si>
    <t>CS ÚRS 2025 01</t>
  </si>
  <si>
    <t>4</t>
  </si>
  <si>
    <t>-898807695</t>
  </si>
  <si>
    <t>PP</t>
  </si>
  <si>
    <t>Zdivo jednovrstvé z cihel děrovaných broušených na celoplošnou tenkovrstvou maltu, pevnost cihel přes P10 do P15, tl. zdiva 300 mm</t>
  </si>
  <si>
    <t>VV</t>
  </si>
  <si>
    <t>"zdivo 1.PP"</t>
  </si>
  <si>
    <t>(1,22*2)*2,15</t>
  </si>
  <si>
    <t>311238931</t>
  </si>
  <si>
    <t>Založení zdiva z cihel děrovaných broušených na zakládací maltu tloušťky do 175 mm</t>
  </si>
  <si>
    <t>m</t>
  </si>
  <si>
    <t>-1768709884</t>
  </si>
  <si>
    <t>Založení zdiva z broušených cihel na zakládací maltu, tlouštky zdiva přes 150 do 175 mm</t>
  </si>
  <si>
    <t>"1.PP"</t>
  </si>
  <si>
    <t>1,2*2</t>
  </si>
  <si>
    <t>"1.NP"</t>
  </si>
  <si>
    <t>1,44*4</t>
  </si>
  <si>
    <t>Součet</t>
  </si>
  <si>
    <t>311238937</t>
  </si>
  <si>
    <t>Založení zdiva z cihel děrovaných broušených na zakládací maltu tloušťky přes 250 do 300 mm</t>
  </si>
  <si>
    <t>-1576706859</t>
  </si>
  <si>
    <t>Založení zdiva z broušených cihel na zakládací maltu, tlouštky zdiva přes 250 do 300 mm</t>
  </si>
  <si>
    <t>"založení zdiva 1.PP"</t>
  </si>
  <si>
    <t>1,22*2</t>
  </si>
  <si>
    <t>317941121</t>
  </si>
  <si>
    <t>Osazování ocelových válcovaných nosníků na zdivu I, IE, U, UE nebo L do č. 12 nebo výšky do 120 mm</t>
  </si>
  <si>
    <t>t</t>
  </si>
  <si>
    <t>CS ÚRS 2023 02</t>
  </si>
  <si>
    <t>-2142960543</t>
  </si>
  <si>
    <t>Osazování ocelových válcovaných nosníků na zdivu I nebo IE nebo U nebo UE nebo L do č. 12 nebo výšky do 120 mm</t>
  </si>
  <si>
    <t>"nosník HE 200 pod stropem 1.PP"</t>
  </si>
  <si>
    <t>1,22*2*61,3/1000</t>
  </si>
  <si>
    <t>5</t>
  </si>
  <si>
    <t>M</t>
  </si>
  <si>
    <t>13010980</t>
  </si>
  <si>
    <t>ocel profilová jakost S235JR (11 375) průřez HEB 200</t>
  </si>
  <si>
    <t>8</t>
  </si>
  <si>
    <t>743406081</t>
  </si>
  <si>
    <t>P</t>
  </si>
  <si>
    <t>Poznámka k položce:_x000D_
Hmotnost: 63,00 kg/m</t>
  </si>
  <si>
    <t>0,15*1,1 'Přepočtené koeficientem množství</t>
  </si>
  <si>
    <t>6</t>
  </si>
  <si>
    <t>342244111</t>
  </si>
  <si>
    <t>Příčka z cihel děrovaných do P10 na maltu M5 tloušťky 115 mm</t>
  </si>
  <si>
    <t>70571935</t>
  </si>
  <si>
    <t>Příčky jednoduché z cihel děrovaných klasických spojených na pero a drážku na maltu M5, pevnost cihel do P15, tl. příčky 115 mm</t>
  </si>
  <si>
    <t>1,2*2*2,6</t>
  </si>
  <si>
    <t>"otvor"</t>
  </si>
  <si>
    <t>-1,2*1,34*2</t>
  </si>
  <si>
    <t>Mezisoučet</t>
  </si>
  <si>
    <t>1,44*4*3,38</t>
  </si>
  <si>
    <t>-0,85*1,2</t>
  </si>
  <si>
    <t>Vodorovné konstrukce</t>
  </si>
  <si>
    <t>7</t>
  </si>
  <si>
    <t>417321414</t>
  </si>
  <si>
    <t>Ztužující pásy a věnce ze ŽB tř. C 20/25</t>
  </si>
  <si>
    <t>m3</t>
  </si>
  <si>
    <t>CS ÚRS 2023 01</t>
  </si>
  <si>
    <t>-659917445</t>
  </si>
  <si>
    <t>Ztužující pásy a věnce z betonu železového (bez výztuže) tř. C 20/25</t>
  </si>
  <si>
    <t>(1,8*2*0,115)*0,25</t>
  </si>
  <si>
    <t>(1,22*2*0,3)*0,25</t>
  </si>
  <si>
    <t>(1,44*4*0,115)*0,25</t>
  </si>
  <si>
    <t>(1,44*4*0,115)*0,1</t>
  </si>
  <si>
    <t>417351115</t>
  </si>
  <si>
    <t>Zřízení bednění ztužujících věnců</t>
  </si>
  <si>
    <t>63524</t>
  </si>
  <si>
    <t>Bednění bočnic ztužujících pásů a věnců včetně vzpěr zřízení</t>
  </si>
  <si>
    <t>(1,8*2)*0,5</t>
  </si>
  <si>
    <t>(1,22*2)*0,5</t>
  </si>
  <si>
    <t>(1,44*4)*0,5</t>
  </si>
  <si>
    <t>(1,44*4)*0,2</t>
  </si>
  <si>
    <t>9</t>
  </si>
  <si>
    <t>417351116</t>
  </si>
  <si>
    <t>Odstranění bednění ztužujících věnců</t>
  </si>
  <si>
    <t>507830721</t>
  </si>
  <si>
    <t>Bednění bočnic ztužujících pásů a věnců včetně vzpěr odstranění</t>
  </si>
  <si>
    <t>10</t>
  </si>
  <si>
    <t>417361821</t>
  </si>
  <si>
    <t>Výztuž ztužujících pásů a věnců betonářskou ocelí 10 505</t>
  </si>
  <si>
    <t>-1995980754</t>
  </si>
  <si>
    <t>Výztuž ztužujících pásů a věnců z betonářské oceli 10 505 (R) nebo BSt 500</t>
  </si>
  <si>
    <t>"předpoklad výztuž 4kg/bm věnce"</t>
  </si>
  <si>
    <t>(1,8*2)*4/1000</t>
  </si>
  <si>
    <t>(1,22*2)*4/1000</t>
  </si>
  <si>
    <t>(1,44*4)*4/1000</t>
  </si>
  <si>
    <t>Úpravy povrchů, podlahy a osazování výplní</t>
  </si>
  <si>
    <t>11</t>
  </si>
  <si>
    <t>612131100</t>
  </si>
  <si>
    <t>Vápenný postřik vnitřních stěn nanášený ručně</t>
  </si>
  <si>
    <t>1317891321</t>
  </si>
  <si>
    <t>Podkladní a spojovací vrstva vnitřních omítaných ploch vápenný postřik nanášený ručně celoplošně stěn</t>
  </si>
  <si>
    <t>(1,8*2+1,22*2)*2,6*2</t>
  </si>
  <si>
    <t>-1,2*1,34*2*2</t>
  </si>
  <si>
    <t>(1,44*4)*3,38*2</t>
  </si>
  <si>
    <t>-0,85*1,2*2</t>
  </si>
  <si>
    <t>612131121</t>
  </si>
  <si>
    <t>Penetrační disperzní nátěr vnitřních stěn nanášený ručně</t>
  </si>
  <si>
    <t>-532862486</t>
  </si>
  <si>
    <t>Podkladní a spojovací vrstva vnitřních omítaných ploch penetrace disperzní nanášená ručně stěn</t>
  </si>
  <si>
    <t>13</t>
  </si>
  <si>
    <t>612311141</t>
  </si>
  <si>
    <t>Vápenná omítka štuková dvouvrstvá vnitřních stěn nanášená ručně</t>
  </si>
  <si>
    <t>1819906680</t>
  </si>
  <si>
    <t>Omítka vápenná vnitřních ploch nanášená ručně dvouvrstvá štuková, tloušťky jádrové omítky do 10 mm a tloušťky štuku do 3 mm svislých konstrukcí stěn</t>
  </si>
  <si>
    <t>Ostatní konstrukce a práce, bourání</t>
  </si>
  <si>
    <t>14</t>
  </si>
  <si>
    <t>952901111</t>
  </si>
  <si>
    <t>Vyčištění budov nebo objektů před předáním do užívání budov bytové nebo občanské výstavby, světlé výšky podlaží do 4 m</t>
  </si>
  <si>
    <t>-107468901</t>
  </si>
  <si>
    <t>4,94*5,23</t>
  </si>
  <si>
    <t>5,23*3,43</t>
  </si>
  <si>
    <t>6,81*5,23</t>
  </si>
  <si>
    <t>15</t>
  </si>
  <si>
    <t>962031011</t>
  </si>
  <si>
    <t>Bourání příček nebo přizdívek z cihel děrovaných tl do 100 mm</t>
  </si>
  <si>
    <t>395174649</t>
  </si>
  <si>
    <t>Bourání příček nebo přizdívek z cihel děrovaných, tl. do 100 mm</t>
  </si>
  <si>
    <t>(5,23)*2,6</t>
  </si>
  <si>
    <t>0,9*2</t>
  </si>
  <si>
    <t>16</t>
  </si>
  <si>
    <t>975111111</t>
  </si>
  <si>
    <t>Zřízení plošného podchycení konstrukcí systémovými samostatnými stojkami v do 4 m zatížení do 6 kPa</t>
  </si>
  <si>
    <t>1521699576</t>
  </si>
  <si>
    <t>Plošné podchycení konstrukcí systémovými prvky samostatnými stojkami výšky do 4 m, zatížení do 6 kPa zřízení</t>
  </si>
  <si>
    <t>"podchycení stropu před vytvořením otvoru ve stropě nad 1.PP"</t>
  </si>
  <si>
    <t>2*2</t>
  </si>
  <si>
    <t>17</t>
  </si>
  <si>
    <t>975111112</t>
  </si>
  <si>
    <t>Příplatek k plošnému podchycení konstrukcí systémovými samostatnými stojkami v do 4 m zatížení do 6 kPa za první a ZKD den použití</t>
  </si>
  <si>
    <t>-1434989079</t>
  </si>
  <si>
    <t>Plošné podchycení konstrukcí systémovými prvky samostatnými stojkami výšky do 4 m, zatížení do 6 kPa příplatek za první a každý další den použití</t>
  </si>
  <si>
    <t>4*10 'Přepočtené koeficientem množství</t>
  </si>
  <si>
    <t>18</t>
  </si>
  <si>
    <t>975111113</t>
  </si>
  <si>
    <t>Odstranění plošného podchycení konstrukcí systémovými samostatnými stojkami v do 4 m zatížení do 6 kPa</t>
  </si>
  <si>
    <t>-841926507</t>
  </si>
  <si>
    <t>Plošné podchycení konstrukcí systémovými prvky samostatnými stojkami výšky do 4 m, zatížení do 6 kPa odstranění</t>
  </si>
  <si>
    <t>19</t>
  </si>
  <si>
    <t>977151111</t>
  </si>
  <si>
    <t>Jádrové vrty diamantovými korunkami do stavebních materiálů D do 35 mm</t>
  </si>
  <si>
    <t>-144418820</t>
  </si>
  <si>
    <t>Jádrové vrty diamantovými korunkami do stavebních materiálů (železobetonu, betonu, cihel, obkladů, dlažeb, kamene) průměru do 35 mm</t>
  </si>
  <si>
    <t>"vyvrtání sondy 2 ks v podlaze 1.PP pro ověření tl. stávající podlahy"</t>
  </si>
  <si>
    <t>2*0,5</t>
  </si>
  <si>
    <t>20</t>
  </si>
  <si>
    <t>977212111</t>
  </si>
  <si>
    <t>Řezání diamantovým lanem ŽB kcí s výztuží průměru do 16 mm</t>
  </si>
  <si>
    <t>-1641346536</t>
  </si>
  <si>
    <t>Řezání konstrukcí diamantovým lanem železobetonových s výztuží průměru do 16 mm</t>
  </si>
  <si>
    <t>"vyříznutí otvoru pro výtah ve stropě nad 1.PP"</t>
  </si>
  <si>
    <t>1,2*0,9</t>
  </si>
  <si>
    <t>997</t>
  </si>
  <si>
    <t>Přesun sutě</t>
  </si>
  <si>
    <t>997013151</t>
  </si>
  <si>
    <t>Vnitrostaveništní doprava suti a vybouraných hmot pro budovy v do 6 m s omezením mechanizace</t>
  </si>
  <si>
    <t>-1705236719</t>
  </si>
  <si>
    <t>Vnitrostaveništní doprava suti a vybouraných hmot vodorovně do 50 m svisle s omezením mechanizace pro budovy a haly výšky do 6 m</t>
  </si>
  <si>
    <t>22</t>
  </si>
  <si>
    <t>997013501</t>
  </si>
  <si>
    <t>Odvoz suti a vybouraných hmot na skládku nebo meziskládku do 1 km se složením</t>
  </si>
  <si>
    <t>1855910118</t>
  </si>
  <si>
    <t>Odvoz suti a vybouraných hmot na skládku nebo meziskládku se složením, na vzdálenost do 1 km</t>
  </si>
  <si>
    <t>23</t>
  </si>
  <si>
    <t>997013509</t>
  </si>
  <si>
    <t>Příplatek k odvozu suti a vybouraných hmot na skládku ZKD 1 km přes 1 km</t>
  </si>
  <si>
    <t>-582291877</t>
  </si>
  <si>
    <t>Odvoz suti a vybouraných hmot na skládku nebo meziskládku se složením, na vzdálenost Příplatek k ceně za každý další i započatý 1 km přes 1 km</t>
  </si>
  <si>
    <t>1,97*10 'Přepočtené koeficientem množství</t>
  </si>
  <si>
    <t>24</t>
  </si>
  <si>
    <t>997013631</t>
  </si>
  <si>
    <t>Poplatek za uložení na skládce (skládkovné) stavebního odpadu směsného kód odpadu 17 09 04</t>
  </si>
  <si>
    <t>191645644</t>
  </si>
  <si>
    <t>Poplatek za uložení stavebního odpadu na skládce (skládkovné) směsného stavebního a demoličního zatříděného do Katalogu odpadů pod kódem 17 09 04</t>
  </si>
  <si>
    <t>998</t>
  </si>
  <si>
    <t>Přesun hmot</t>
  </si>
  <si>
    <t>25</t>
  </si>
  <si>
    <t>998011001</t>
  </si>
  <si>
    <t>Přesun hmot pro budovy zděné v do 6 m</t>
  </si>
  <si>
    <t>-21587452</t>
  </si>
  <si>
    <t>Přesun hmot pro budovy občanské výstavby, bydlení, výrobu a služby s nosnou svislou konstrukcí zděnou z cihel, tvárnic nebo kamene vodorovná dopravní vzdálenost do 100 m pro budovy výšky do 6 m</t>
  </si>
  <si>
    <t>PSV</t>
  </si>
  <si>
    <t>Práce a dodávky PSV</t>
  </si>
  <si>
    <t>755</t>
  </si>
  <si>
    <t>Dopravní zařízení</t>
  </si>
  <si>
    <t>26</t>
  </si>
  <si>
    <t>755111121.R</t>
  </si>
  <si>
    <t>Kompletní dodávka a montáž  nákladního výtahu dle specifikace v projektové dokumetaci</t>
  </si>
  <si>
    <t>kus</t>
  </si>
  <si>
    <t>-222911083</t>
  </si>
  <si>
    <t>763</t>
  </si>
  <si>
    <t>Konstrukce suché výstavby</t>
  </si>
  <si>
    <t>27</t>
  </si>
  <si>
    <t>763111811</t>
  </si>
  <si>
    <t>Demontáž SDK příčky s jednoduchou ocelovou nosnou konstrukcí opláštění jednoduché</t>
  </si>
  <si>
    <t>-452080141</t>
  </si>
  <si>
    <t>Demontáž příček ze sádrokartonových desek s nosnou konstrukcí z ocelových profilů jednoduchých, opláštění jednoduché</t>
  </si>
  <si>
    <t>"demontáž příčky 1.NP"</t>
  </si>
  <si>
    <t>(1,2+1,4+3,8)*3,38</t>
  </si>
  <si>
    <t>-0,9*2</t>
  </si>
  <si>
    <t>784</t>
  </si>
  <si>
    <t>Dokončovací práce - malby a tapety</t>
  </si>
  <si>
    <t>28</t>
  </si>
  <si>
    <t>784111001</t>
  </si>
  <si>
    <t>Oprášení (ometení ) podkladu v místnostech v do 3,80 m</t>
  </si>
  <si>
    <t>CS ÚRS 2021 02</t>
  </si>
  <si>
    <t>11437554</t>
  </si>
  <si>
    <t>Oprášení (ometení) podkladu v místnostech výšky do 3,80 m</t>
  </si>
  <si>
    <t>29</t>
  </si>
  <si>
    <t>784171101</t>
  </si>
  <si>
    <t>Zakrytí nemalovaných ploch (materiál ve specifikaci) včetně pozdějšího odkrytí podlah</t>
  </si>
  <si>
    <t>270281568</t>
  </si>
  <si>
    <t>30</t>
  </si>
  <si>
    <t>58124844</t>
  </si>
  <si>
    <t>fólie pro malířské potřeby zakrývací tl 25µ 4x5m</t>
  </si>
  <si>
    <t>32</t>
  </si>
  <si>
    <t>-1009626542</t>
  </si>
  <si>
    <t>31</t>
  </si>
  <si>
    <t>784181121</t>
  </si>
  <si>
    <t>Penetrace podkladu jednonásobná hloubková v místnostech výšky do 3,80 m</t>
  </si>
  <si>
    <t>-1983367262</t>
  </si>
  <si>
    <t>784191007</t>
  </si>
  <si>
    <t>Čištění vnitřních ploch podlah po provedení malířských prací</t>
  </si>
  <si>
    <t>-756792815</t>
  </si>
  <si>
    <t>Čištění vnitřních ploch hrubý úklid po provedení malířských prací omytím podlah</t>
  </si>
  <si>
    <t>33</t>
  </si>
  <si>
    <t>784211111</t>
  </si>
  <si>
    <t>Malby z malířských směsí otěruvzdorných za mokra dvojnásobné, bílé za mokra otěruvzdorné velmi dobře v místnostech výšky do 3,80 m</t>
  </si>
  <si>
    <t>-744360700</t>
  </si>
  <si>
    <t>VRN</t>
  </si>
  <si>
    <t>Vedlejší rozpočtové náklady</t>
  </si>
  <si>
    <t>VRN2</t>
  </si>
  <si>
    <t>Příprava staveniště</t>
  </si>
  <si>
    <t>34</t>
  </si>
  <si>
    <t>020001000</t>
  </si>
  <si>
    <t>kpl.</t>
  </si>
  <si>
    <t>1024</t>
  </si>
  <si>
    <t>-2071943310</t>
  </si>
  <si>
    <t>VRN6</t>
  </si>
  <si>
    <t>Územní vlivy</t>
  </si>
  <si>
    <t>35</t>
  </si>
  <si>
    <t>060001000</t>
  </si>
  <si>
    <t>-263738526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</si>
</sst>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9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25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190" t="s">
        <v>14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R5" s="20"/>
      <c r="BE5" s="187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192" t="s">
        <v>17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R6" s="20"/>
      <c r="BE6" s="188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188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188"/>
      <c r="BS8" s="17" t="s">
        <v>6</v>
      </c>
    </row>
    <row r="9" spans="1:74" ht="14.45" customHeight="1">
      <c r="B9" s="20"/>
      <c r="AR9" s="20"/>
      <c r="BE9" s="188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188"/>
      <c r="BS10" s="17" t="s">
        <v>6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188"/>
      <c r="BS11" s="17" t="s">
        <v>6</v>
      </c>
    </row>
    <row r="12" spans="1:74" ht="6.95" customHeight="1">
      <c r="B12" s="20"/>
      <c r="AR12" s="20"/>
      <c r="BE12" s="188"/>
      <c r="BS12" s="17" t="s">
        <v>6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188"/>
      <c r="BS13" s="17" t="s">
        <v>6</v>
      </c>
    </row>
    <row r="14" spans="1:74" ht="12.75">
      <c r="B14" s="20"/>
      <c r="E14" s="193" t="s">
        <v>29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7" t="s">
        <v>27</v>
      </c>
      <c r="AN14" s="29" t="s">
        <v>29</v>
      </c>
      <c r="AR14" s="20"/>
      <c r="BE14" s="188"/>
      <c r="BS14" s="17" t="s">
        <v>6</v>
      </c>
    </row>
    <row r="15" spans="1:74" ht="6.95" customHeight="1">
      <c r="B15" s="20"/>
      <c r="AR15" s="20"/>
      <c r="BE15" s="188"/>
      <c r="BS15" s="17" t="s">
        <v>3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188"/>
      <c r="BS16" s="17" t="s">
        <v>3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188"/>
      <c r="BS17" s="17" t="s">
        <v>32</v>
      </c>
    </row>
    <row r="18" spans="2:71" ht="6.95" customHeight="1">
      <c r="B18" s="20"/>
      <c r="AR18" s="20"/>
      <c r="BE18" s="188"/>
      <c r="BS18" s="17" t="s">
        <v>6</v>
      </c>
    </row>
    <row r="19" spans="2:71" ht="12" customHeight="1">
      <c r="B19" s="20"/>
      <c r="D19" s="27" t="s">
        <v>33</v>
      </c>
      <c r="AK19" s="27" t="s">
        <v>25</v>
      </c>
      <c r="AN19" s="25" t="s">
        <v>1</v>
      </c>
      <c r="AR19" s="20"/>
      <c r="BE19" s="188"/>
      <c r="BS19" s="17" t="s">
        <v>6</v>
      </c>
    </row>
    <row r="20" spans="2:71" ht="18.399999999999999" customHeight="1">
      <c r="B20" s="20"/>
      <c r="E20" s="25" t="s">
        <v>34</v>
      </c>
      <c r="AK20" s="27" t="s">
        <v>27</v>
      </c>
      <c r="AN20" s="25" t="s">
        <v>1</v>
      </c>
      <c r="AR20" s="20"/>
      <c r="BE20" s="188"/>
      <c r="BS20" s="17" t="s">
        <v>32</v>
      </c>
    </row>
    <row r="21" spans="2:71" ht="6.95" customHeight="1">
      <c r="B21" s="20"/>
      <c r="AR21" s="20"/>
      <c r="BE21" s="188"/>
    </row>
    <row r="22" spans="2:71" ht="12" customHeight="1">
      <c r="B22" s="20"/>
      <c r="D22" s="27" t="s">
        <v>35</v>
      </c>
      <c r="AR22" s="20"/>
      <c r="BE22" s="188"/>
    </row>
    <row r="23" spans="2:71" ht="16.5" customHeight="1">
      <c r="B23" s="20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20"/>
      <c r="BE23" s="188"/>
    </row>
    <row r="24" spans="2:71" ht="6.95" customHeight="1">
      <c r="B24" s="20"/>
      <c r="AR24" s="20"/>
      <c r="BE24" s="18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188"/>
    </row>
    <row r="26" spans="2:71" s="1" customFormat="1" ht="25.9" customHeight="1">
      <c r="B26" s="32"/>
      <c r="D26" s="33" t="s">
        <v>36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196">
        <f>ROUND(AG94,2)</f>
        <v>0</v>
      </c>
      <c r="AL26" s="197"/>
      <c r="AM26" s="197"/>
      <c r="AN26" s="197"/>
      <c r="AO26" s="197"/>
      <c r="AR26" s="32"/>
      <c r="BE26" s="188"/>
    </row>
    <row r="27" spans="2:71" s="1" customFormat="1" ht="6.95" customHeight="1">
      <c r="B27" s="32"/>
      <c r="AR27" s="32"/>
      <c r="BE27" s="188"/>
    </row>
    <row r="28" spans="2:71" s="1" customFormat="1" ht="12.75">
      <c r="B28" s="32"/>
      <c r="L28" s="198" t="s">
        <v>37</v>
      </c>
      <c r="M28" s="198"/>
      <c r="N28" s="198"/>
      <c r="O28" s="198"/>
      <c r="P28" s="198"/>
      <c r="W28" s="198" t="s">
        <v>38</v>
      </c>
      <c r="X28" s="198"/>
      <c r="Y28" s="198"/>
      <c r="Z28" s="198"/>
      <c r="AA28" s="198"/>
      <c r="AB28" s="198"/>
      <c r="AC28" s="198"/>
      <c r="AD28" s="198"/>
      <c r="AE28" s="198"/>
      <c r="AK28" s="198" t="s">
        <v>39</v>
      </c>
      <c r="AL28" s="198"/>
      <c r="AM28" s="198"/>
      <c r="AN28" s="198"/>
      <c r="AO28" s="198"/>
      <c r="AR28" s="32"/>
      <c r="BE28" s="188"/>
    </row>
    <row r="29" spans="2:71" s="2" customFormat="1" ht="14.45" customHeight="1">
      <c r="B29" s="36"/>
      <c r="D29" s="27" t="s">
        <v>40</v>
      </c>
      <c r="F29" s="27" t="s">
        <v>41</v>
      </c>
      <c r="L29" s="201">
        <v>0.21</v>
      </c>
      <c r="M29" s="200"/>
      <c r="N29" s="200"/>
      <c r="O29" s="200"/>
      <c r="P29" s="200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K29" s="199">
        <f>ROUND(AV94, 2)</f>
        <v>0</v>
      </c>
      <c r="AL29" s="200"/>
      <c r="AM29" s="200"/>
      <c r="AN29" s="200"/>
      <c r="AO29" s="200"/>
      <c r="AR29" s="36"/>
      <c r="BE29" s="189"/>
    </row>
    <row r="30" spans="2:71" s="2" customFormat="1" ht="14.45" customHeight="1">
      <c r="B30" s="36"/>
      <c r="F30" s="27" t="s">
        <v>42</v>
      </c>
      <c r="L30" s="201">
        <v>0.12</v>
      </c>
      <c r="M30" s="200"/>
      <c r="N30" s="200"/>
      <c r="O30" s="200"/>
      <c r="P30" s="200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K30" s="199">
        <f>ROUND(AW94, 2)</f>
        <v>0</v>
      </c>
      <c r="AL30" s="200"/>
      <c r="AM30" s="200"/>
      <c r="AN30" s="200"/>
      <c r="AO30" s="200"/>
      <c r="AR30" s="36"/>
      <c r="BE30" s="189"/>
    </row>
    <row r="31" spans="2:71" s="2" customFormat="1" ht="14.45" hidden="1" customHeight="1">
      <c r="B31" s="36"/>
      <c r="F31" s="27" t="s">
        <v>43</v>
      </c>
      <c r="L31" s="201">
        <v>0.21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6"/>
      <c r="BE31" s="189"/>
    </row>
    <row r="32" spans="2:71" s="2" customFormat="1" ht="14.45" hidden="1" customHeight="1">
      <c r="B32" s="36"/>
      <c r="F32" s="27" t="s">
        <v>44</v>
      </c>
      <c r="L32" s="201">
        <v>0.12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6"/>
      <c r="BE32" s="189"/>
    </row>
    <row r="33" spans="2:57" s="2" customFormat="1" ht="14.45" hidden="1" customHeight="1">
      <c r="B33" s="36"/>
      <c r="F33" s="27" t="s">
        <v>45</v>
      </c>
      <c r="L33" s="201">
        <v>0</v>
      </c>
      <c r="M33" s="200"/>
      <c r="N33" s="200"/>
      <c r="O33" s="200"/>
      <c r="P33" s="200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K33" s="199">
        <v>0</v>
      </c>
      <c r="AL33" s="200"/>
      <c r="AM33" s="200"/>
      <c r="AN33" s="200"/>
      <c r="AO33" s="200"/>
      <c r="AR33" s="36"/>
      <c r="BE33" s="189"/>
    </row>
    <row r="34" spans="2:57" s="1" customFormat="1" ht="6.95" customHeight="1">
      <c r="B34" s="32"/>
      <c r="AR34" s="32"/>
      <c r="BE34" s="188"/>
    </row>
    <row r="35" spans="2:57" s="1" customFormat="1" ht="25.9" customHeight="1">
      <c r="B35" s="32"/>
      <c r="C35" s="37"/>
      <c r="D35" s="38" t="s">
        <v>46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47</v>
      </c>
      <c r="U35" s="39"/>
      <c r="V35" s="39"/>
      <c r="W35" s="39"/>
      <c r="X35" s="202" t="s">
        <v>48</v>
      </c>
      <c r="Y35" s="203"/>
      <c r="Z35" s="203"/>
      <c r="AA35" s="203"/>
      <c r="AB35" s="203"/>
      <c r="AC35" s="39"/>
      <c r="AD35" s="39"/>
      <c r="AE35" s="39"/>
      <c r="AF35" s="39"/>
      <c r="AG35" s="39"/>
      <c r="AH35" s="39"/>
      <c r="AI35" s="39"/>
      <c r="AJ35" s="39"/>
      <c r="AK35" s="204">
        <f>SUM(AK26:AK33)</f>
        <v>0</v>
      </c>
      <c r="AL35" s="203"/>
      <c r="AM35" s="203"/>
      <c r="AN35" s="203"/>
      <c r="AO35" s="205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49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50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51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52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51</v>
      </c>
      <c r="AI60" s="34"/>
      <c r="AJ60" s="34"/>
      <c r="AK60" s="34"/>
      <c r="AL60" s="34"/>
      <c r="AM60" s="43" t="s">
        <v>52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53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54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51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52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51</v>
      </c>
      <c r="AI75" s="34"/>
      <c r="AJ75" s="34"/>
      <c r="AK75" s="34"/>
      <c r="AL75" s="34"/>
      <c r="AM75" s="43" t="s">
        <v>52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55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20250130</v>
      </c>
      <c r="AR84" s="48"/>
    </row>
    <row r="85" spans="1:91" s="4" customFormat="1" ht="36.950000000000003" customHeight="1">
      <c r="B85" s="49"/>
      <c r="C85" s="50" t="s">
        <v>16</v>
      </c>
      <c r="L85" s="206" t="str">
        <f>K6</f>
        <v>Výtah na spisy Magistrát města Ústí nad Labem</v>
      </c>
      <c r="M85" s="207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>Ústí nad Labem</v>
      </c>
      <c r="AI87" s="27" t="s">
        <v>22</v>
      </c>
      <c r="AM87" s="208" t="str">
        <f>IF(AN8= "","",AN8)</f>
        <v>30. 1. 2025</v>
      </c>
      <c r="AN87" s="208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>Magistrát města Ústí nad Labem</v>
      </c>
      <c r="AI89" s="27" t="s">
        <v>30</v>
      </c>
      <c r="AM89" s="209" t="str">
        <f>IF(E17="","",E17)</f>
        <v>Ing. Leo Streubel</v>
      </c>
      <c r="AN89" s="210"/>
      <c r="AO89" s="210"/>
      <c r="AP89" s="210"/>
      <c r="AR89" s="32"/>
      <c r="AS89" s="211" t="s">
        <v>56</v>
      </c>
      <c r="AT89" s="212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25.7" customHeight="1">
      <c r="B90" s="32"/>
      <c r="C90" s="27" t="s">
        <v>28</v>
      </c>
      <c r="L90" s="3" t="str">
        <f>IF(E14= "Vyplň údaj","",E14)</f>
        <v/>
      </c>
      <c r="AI90" s="27" t="s">
        <v>33</v>
      </c>
      <c r="AM90" s="209" t="str">
        <f>IF(E20="","",E20)</f>
        <v>Chemtec projekty spol. s.r.o.</v>
      </c>
      <c r="AN90" s="210"/>
      <c r="AO90" s="210"/>
      <c r="AP90" s="210"/>
      <c r="AR90" s="32"/>
      <c r="AS90" s="213"/>
      <c r="AT90" s="214"/>
      <c r="BD90" s="56"/>
    </row>
    <row r="91" spans="1:91" s="1" customFormat="1" ht="10.9" customHeight="1">
      <c r="B91" s="32"/>
      <c r="AR91" s="32"/>
      <c r="AS91" s="213"/>
      <c r="AT91" s="214"/>
      <c r="BD91" s="56"/>
    </row>
    <row r="92" spans="1:91" s="1" customFormat="1" ht="29.25" customHeight="1">
      <c r="B92" s="32"/>
      <c r="C92" s="215" t="s">
        <v>57</v>
      </c>
      <c r="D92" s="216"/>
      <c r="E92" s="216"/>
      <c r="F92" s="216"/>
      <c r="G92" s="216"/>
      <c r="H92" s="57"/>
      <c r="I92" s="217" t="s">
        <v>58</v>
      </c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  <c r="AA92" s="216"/>
      <c r="AB92" s="216"/>
      <c r="AC92" s="216"/>
      <c r="AD92" s="216"/>
      <c r="AE92" s="216"/>
      <c r="AF92" s="216"/>
      <c r="AG92" s="218" t="s">
        <v>59</v>
      </c>
      <c r="AH92" s="216"/>
      <c r="AI92" s="216"/>
      <c r="AJ92" s="216"/>
      <c r="AK92" s="216"/>
      <c r="AL92" s="216"/>
      <c r="AM92" s="216"/>
      <c r="AN92" s="217" t="s">
        <v>60</v>
      </c>
      <c r="AO92" s="216"/>
      <c r="AP92" s="219"/>
      <c r="AQ92" s="58" t="s">
        <v>61</v>
      </c>
      <c r="AR92" s="32"/>
      <c r="AS92" s="59" t="s">
        <v>62</v>
      </c>
      <c r="AT92" s="60" t="s">
        <v>63</v>
      </c>
      <c r="AU92" s="60" t="s">
        <v>64</v>
      </c>
      <c r="AV92" s="60" t="s">
        <v>65</v>
      </c>
      <c r="AW92" s="60" t="s">
        <v>66</v>
      </c>
      <c r="AX92" s="60" t="s">
        <v>67</v>
      </c>
      <c r="AY92" s="60" t="s">
        <v>68</v>
      </c>
      <c r="AZ92" s="60" t="s">
        <v>69</v>
      </c>
      <c r="BA92" s="60" t="s">
        <v>70</v>
      </c>
      <c r="BB92" s="60" t="s">
        <v>71</v>
      </c>
      <c r="BC92" s="60" t="s">
        <v>72</v>
      </c>
      <c r="BD92" s="61" t="s">
        <v>73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23">
        <f>ROUND(AG95,2)</f>
        <v>0</v>
      </c>
      <c r="AH94" s="223"/>
      <c r="AI94" s="223"/>
      <c r="AJ94" s="223"/>
      <c r="AK94" s="223"/>
      <c r="AL94" s="223"/>
      <c r="AM94" s="223"/>
      <c r="AN94" s="224">
        <f>SUM(AG94,AT94)</f>
        <v>0</v>
      </c>
      <c r="AO94" s="224"/>
      <c r="AP94" s="224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U94" s="73" t="s">
        <v>77</v>
      </c>
      <c r="BV94" s="72" t="s">
        <v>78</v>
      </c>
      <c r="BW94" s="72" t="s">
        <v>4</v>
      </c>
      <c r="BX94" s="72" t="s">
        <v>79</v>
      </c>
      <c r="CL94" s="72" t="s">
        <v>1</v>
      </c>
    </row>
    <row r="95" spans="1:91" s="6" customFormat="1" ht="16.5" customHeight="1">
      <c r="A95" s="74" t="s">
        <v>80</v>
      </c>
      <c r="B95" s="75"/>
      <c r="C95" s="76"/>
      <c r="D95" s="222" t="s">
        <v>81</v>
      </c>
      <c r="E95" s="222"/>
      <c r="F95" s="222"/>
      <c r="G95" s="222"/>
      <c r="H95" s="222"/>
      <c r="I95" s="77"/>
      <c r="J95" s="222" t="s">
        <v>82</v>
      </c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  <c r="AD95" s="222"/>
      <c r="AE95" s="222"/>
      <c r="AF95" s="222"/>
      <c r="AG95" s="220">
        <f>'01 - Výtah na spisy'!J30</f>
        <v>0</v>
      </c>
      <c r="AH95" s="221"/>
      <c r="AI95" s="221"/>
      <c r="AJ95" s="221"/>
      <c r="AK95" s="221"/>
      <c r="AL95" s="221"/>
      <c r="AM95" s="221"/>
      <c r="AN95" s="220">
        <f>SUM(AG95,AT95)</f>
        <v>0</v>
      </c>
      <c r="AO95" s="221"/>
      <c r="AP95" s="221"/>
      <c r="AQ95" s="78" t="s">
        <v>83</v>
      </c>
      <c r="AR95" s="75"/>
      <c r="AS95" s="79">
        <v>0</v>
      </c>
      <c r="AT95" s="80">
        <f>ROUND(SUM(AV95:AW95),2)</f>
        <v>0</v>
      </c>
      <c r="AU95" s="81">
        <f>'01 - Výtah na spisy'!P130</f>
        <v>0</v>
      </c>
      <c r="AV95" s="80">
        <f>'01 - Výtah na spisy'!J33</f>
        <v>0</v>
      </c>
      <c r="AW95" s="80">
        <f>'01 - Výtah na spisy'!J34</f>
        <v>0</v>
      </c>
      <c r="AX95" s="80">
        <f>'01 - Výtah na spisy'!J35</f>
        <v>0</v>
      </c>
      <c r="AY95" s="80">
        <f>'01 - Výtah na spisy'!J36</f>
        <v>0</v>
      </c>
      <c r="AZ95" s="80">
        <f>'01 - Výtah na spisy'!F33</f>
        <v>0</v>
      </c>
      <c r="BA95" s="80">
        <f>'01 - Výtah na spisy'!F34</f>
        <v>0</v>
      </c>
      <c r="BB95" s="80">
        <f>'01 - Výtah na spisy'!F35</f>
        <v>0</v>
      </c>
      <c r="BC95" s="80">
        <f>'01 - Výtah na spisy'!F36</f>
        <v>0</v>
      </c>
      <c r="BD95" s="82">
        <f>'01 - Výtah na spisy'!F37</f>
        <v>0</v>
      </c>
      <c r="BT95" s="83" t="s">
        <v>84</v>
      </c>
      <c r="BV95" s="83" t="s">
        <v>78</v>
      </c>
      <c r="BW95" s="83" t="s">
        <v>85</v>
      </c>
      <c r="BX95" s="83" t="s">
        <v>4</v>
      </c>
      <c r="CL95" s="83" t="s">
        <v>1</v>
      </c>
      <c r="CM95" s="83" t="s">
        <v>86</v>
      </c>
    </row>
    <row r="96" spans="1:91" s="1" customFormat="1" ht="30" customHeight="1">
      <c r="B96" s="32"/>
      <c r="AR96" s="32"/>
    </row>
    <row r="97" spans="2:44" s="1" customFormat="1" ht="6.95" customHeight="1"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2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Výtah na spisy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5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7" t="s">
        <v>85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86</v>
      </c>
    </row>
    <row r="4" spans="2:46" ht="24.95" customHeight="1">
      <c r="B4" s="20"/>
      <c r="D4" s="21" t="s">
        <v>87</v>
      </c>
      <c r="L4" s="20"/>
      <c r="M4" s="84" t="s">
        <v>10</v>
      </c>
      <c r="AT4" s="17" t="s">
        <v>3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26" t="str">
        <f>'Rekapitulace stavby'!K6</f>
        <v>Výtah na spisy Magistrát města Ústí nad Labem</v>
      </c>
      <c r="F7" s="227"/>
      <c r="G7" s="227"/>
      <c r="H7" s="227"/>
      <c r="L7" s="20"/>
    </row>
    <row r="8" spans="2:46" s="1" customFormat="1" ht="12" customHeight="1">
      <c r="B8" s="32"/>
      <c r="D8" s="27" t="s">
        <v>88</v>
      </c>
      <c r="L8" s="32"/>
    </row>
    <row r="9" spans="2:46" s="1" customFormat="1" ht="16.5" customHeight="1">
      <c r="B9" s="32"/>
      <c r="E9" s="206" t="s">
        <v>89</v>
      </c>
      <c r="F9" s="228"/>
      <c r="G9" s="228"/>
      <c r="H9" s="228"/>
      <c r="L9" s="32"/>
    </row>
    <row r="10" spans="2:46" s="1" customFormat="1" ht="11.25">
      <c r="B10" s="32"/>
      <c r="L10" s="32"/>
    </row>
    <row r="11" spans="2:46" s="1" customFormat="1" ht="12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30. 1. 2025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229" t="str">
        <f>'Rekapitulace stavby'!E14</f>
        <v>Vyplň údaj</v>
      </c>
      <c r="F18" s="190"/>
      <c r="G18" s="190"/>
      <c r="H18" s="190"/>
      <c r="I18" s="27" t="s">
        <v>27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33</v>
      </c>
      <c r="I23" s="27" t="s">
        <v>25</v>
      </c>
      <c r="J23" s="25" t="s">
        <v>1</v>
      </c>
      <c r="L23" s="32"/>
    </row>
    <row r="24" spans="2:12" s="1" customFormat="1" ht="18" customHeight="1">
      <c r="B24" s="32"/>
      <c r="E24" s="25" t="s">
        <v>34</v>
      </c>
      <c r="I24" s="27" t="s">
        <v>27</v>
      </c>
      <c r="J24" s="25" t="s">
        <v>1</v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85"/>
      <c r="E27" s="195" t="s">
        <v>1</v>
      </c>
      <c r="F27" s="195"/>
      <c r="G27" s="195"/>
      <c r="H27" s="195"/>
      <c r="L27" s="85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customHeight="1">
      <c r="B30" s="32"/>
      <c r="D30" s="86" t="s">
        <v>36</v>
      </c>
      <c r="J30" s="66">
        <f>ROUND(J130, 2)</f>
        <v>0</v>
      </c>
      <c r="L30" s="32"/>
    </row>
    <row r="31" spans="2:12" s="1" customFormat="1" ht="6.95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customHeight="1">
      <c r="B32" s="32"/>
      <c r="F32" s="35" t="s">
        <v>38</v>
      </c>
      <c r="I32" s="35" t="s">
        <v>37</v>
      </c>
      <c r="J32" s="35" t="s">
        <v>39</v>
      </c>
      <c r="L32" s="32"/>
    </row>
    <row r="33" spans="2:12" s="1" customFormat="1" ht="14.45" customHeight="1">
      <c r="B33" s="32"/>
      <c r="D33" s="55" t="s">
        <v>40</v>
      </c>
      <c r="E33" s="27" t="s">
        <v>41</v>
      </c>
      <c r="F33" s="87">
        <f>ROUND((SUM(BE130:BE375)),  2)</f>
        <v>0</v>
      </c>
      <c r="I33" s="88">
        <v>0.21</v>
      </c>
      <c r="J33" s="87">
        <f>ROUND(((SUM(BE130:BE375))*I33),  2)</f>
        <v>0</v>
      </c>
      <c r="L33" s="32"/>
    </row>
    <row r="34" spans="2:12" s="1" customFormat="1" ht="14.45" customHeight="1">
      <c r="B34" s="32"/>
      <c r="E34" s="27" t="s">
        <v>42</v>
      </c>
      <c r="F34" s="87">
        <f>ROUND((SUM(BF130:BF375)),  2)</f>
        <v>0</v>
      </c>
      <c r="I34" s="88">
        <v>0.12</v>
      </c>
      <c r="J34" s="87">
        <f>ROUND(((SUM(BF130:BF375))*I34),  2)</f>
        <v>0</v>
      </c>
      <c r="L34" s="32"/>
    </row>
    <row r="35" spans="2:12" s="1" customFormat="1" ht="14.45" hidden="1" customHeight="1">
      <c r="B35" s="32"/>
      <c r="E35" s="27" t="s">
        <v>43</v>
      </c>
      <c r="F35" s="87">
        <f>ROUND((SUM(BG130:BG375)),  2)</f>
        <v>0</v>
      </c>
      <c r="I35" s="88">
        <v>0.21</v>
      </c>
      <c r="J35" s="87">
        <f>0</f>
        <v>0</v>
      </c>
      <c r="L35" s="32"/>
    </row>
    <row r="36" spans="2:12" s="1" customFormat="1" ht="14.45" hidden="1" customHeight="1">
      <c r="B36" s="32"/>
      <c r="E36" s="27" t="s">
        <v>44</v>
      </c>
      <c r="F36" s="87">
        <f>ROUND((SUM(BH130:BH375)),  2)</f>
        <v>0</v>
      </c>
      <c r="I36" s="88">
        <v>0.12</v>
      </c>
      <c r="J36" s="87">
        <f>0</f>
        <v>0</v>
      </c>
      <c r="L36" s="32"/>
    </row>
    <row r="37" spans="2:12" s="1" customFormat="1" ht="14.45" hidden="1" customHeight="1">
      <c r="B37" s="32"/>
      <c r="E37" s="27" t="s">
        <v>45</v>
      </c>
      <c r="F37" s="87">
        <f>ROUND((SUM(BI130:BI375)),  2)</f>
        <v>0</v>
      </c>
      <c r="I37" s="88">
        <v>0</v>
      </c>
      <c r="J37" s="87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89"/>
      <c r="D39" s="90" t="s">
        <v>46</v>
      </c>
      <c r="E39" s="57"/>
      <c r="F39" s="57"/>
      <c r="G39" s="91" t="s">
        <v>47</v>
      </c>
      <c r="H39" s="92" t="s">
        <v>48</v>
      </c>
      <c r="I39" s="57"/>
      <c r="J39" s="93">
        <f>SUM(J30:J37)</f>
        <v>0</v>
      </c>
      <c r="K39" s="94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1" t="s">
        <v>49</v>
      </c>
      <c r="E50" s="42"/>
      <c r="F50" s="42"/>
      <c r="G50" s="41" t="s">
        <v>50</v>
      </c>
      <c r="H50" s="42"/>
      <c r="I50" s="42"/>
      <c r="J50" s="42"/>
      <c r="K50" s="42"/>
      <c r="L50" s="32"/>
    </row>
    <row r="51" spans="2:12" ht="11.25">
      <c r="B51" s="20"/>
      <c r="L51" s="20"/>
    </row>
    <row r="52" spans="2:12" ht="11.25">
      <c r="B52" s="20"/>
      <c r="L52" s="20"/>
    </row>
    <row r="53" spans="2:12" ht="11.25">
      <c r="B53" s="20"/>
      <c r="L53" s="20"/>
    </row>
    <row r="54" spans="2:12" ht="11.25">
      <c r="B54" s="20"/>
      <c r="L54" s="20"/>
    </row>
    <row r="55" spans="2:12" ht="11.25">
      <c r="B55" s="20"/>
      <c r="L55" s="20"/>
    </row>
    <row r="56" spans="2:12" ht="11.25">
      <c r="B56" s="20"/>
      <c r="L56" s="20"/>
    </row>
    <row r="57" spans="2:12" ht="11.25">
      <c r="B57" s="20"/>
      <c r="L57" s="20"/>
    </row>
    <row r="58" spans="2:12" ht="11.25">
      <c r="B58" s="20"/>
      <c r="L58" s="20"/>
    </row>
    <row r="59" spans="2:12" ht="11.25">
      <c r="B59" s="20"/>
      <c r="L59" s="20"/>
    </row>
    <row r="60" spans="2:12" ht="11.25">
      <c r="B60" s="20"/>
      <c r="L60" s="20"/>
    </row>
    <row r="61" spans="2:12" s="1" customFormat="1" ht="12.75">
      <c r="B61" s="32"/>
      <c r="D61" s="43" t="s">
        <v>51</v>
      </c>
      <c r="E61" s="34"/>
      <c r="F61" s="95" t="s">
        <v>52</v>
      </c>
      <c r="G61" s="43" t="s">
        <v>51</v>
      </c>
      <c r="H61" s="34"/>
      <c r="I61" s="34"/>
      <c r="J61" s="96" t="s">
        <v>52</v>
      </c>
      <c r="K61" s="34"/>
      <c r="L61" s="32"/>
    </row>
    <row r="62" spans="2:12" ht="11.25">
      <c r="B62" s="20"/>
      <c r="L62" s="20"/>
    </row>
    <row r="63" spans="2:12" ht="11.25">
      <c r="B63" s="20"/>
      <c r="L63" s="20"/>
    </row>
    <row r="64" spans="2:12" ht="11.25">
      <c r="B64" s="20"/>
      <c r="L64" s="20"/>
    </row>
    <row r="65" spans="2:12" s="1" customFormat="1" ht="12.75">
      <c r="B65" s="32"/>
      <c r="D65" s="41" t="s">
        <v>53</v>
      </c>
      <c r="E65" s="42"/>
      <c r="F65" s="42"/>
      <c r="G65" s="41" t="s">
        <v>54</v>
      </c>
      <c r="H65" s="42"/>
      <c r="I65" s="42"/>
      <c r="J65" s="42"/>
      <c r="K65" s="42"/>
      <c r="L65" s="32"/>
    </row>
    <row r="66" spans="2:12" ht="11.25">
      <c r="B66" s="20"/>
      <c r="L66" s="20"/>
    </row>
    <row r="67" spans="2:12" ht="11.25">
      <c r="B67" s="20"/>
      <c r="L67" s="20"/>
    </row>
    <row r="68" spans="2:12" ht="11.25">
      <c r="B68" s="20"/>
      <c r="L68" s="20"/>
    </row>
    <row r="69" spans="2:12" ht="11.25">
      <c r="B69" s="20"/>
      <c r="L69" s="20"/>
    </row>
    <row r="70" spans="2:12" ht="11.25">
      <c r="B70" s="20"/>
      <c r="L70" s="20"/>
    </row>
    <row r="71" spans="2:12" ht="11.25">
      <c r="B71" s="20"/>
      <c r="L71" s="20"/>
    </row>
    <row r="72" spans="2:12" ht="11.25">
      <c r="B72" s="20"/>
      <c r="L72" s="20"/>
    </row>
    <row r="73" spans="2:12" ht="11.25">
      <c r="B73" s="20"/>
      <c r="L73" s="20"/>
    </row>
    <row r="74" spans="2:12" ht="11.25">
      <c r="B74" s="20"/>
      <c r="L74" s="20"/>
    </row>
    <row r="75" spans="2:12" ht="11.25">
      <c r="B75" s="20"/>
      <c r="L75" s="20"/>
    </row>
    <row r="76" spans="2:12" s="1" customFormat="1" ht="12.75">
      <c r="B76" s="32"/>
      <c r="D76" s="43" t="s">
        <v>51</v>
      </c>
      <c r="E76" s="34"/>
      <c r="F76" s="95" t="s">
        <v>52</v>
      </c>
      <c r="G76" s="43" t="s">
        <v>51</v>
      </c>
      <c r="H76" s="34"/>
      <c r="I76" s="34"/>
      <c r="J76" s="96" t="s">
        <v>52</v>
      </c>
      <c r="K76" s="34"/>
      <c r="L76" s="32"/>
    </row>
    <row r="77" spans="2:12" s="1" customFormat="1" ht="14.4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90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6" t="str">
        <f>E7</f>
        <v>Výtah na spisy Magistrát města Ústí nad Labem</v>
      </c>
      <c r="F85" s="227"/>
      <c r="G85" s="227"/>
      <c r="H85" s="227"/>
      <c r="L85" s="32"/>
    </row>
    <row r="86" spans="2:47" s="1" customFormat="1" ht="12" customHeight="1">
      <c r="B86" s="32"/>
      <c r="C86" s="27" t="s">
        <v>88</v>
      </c>
      <c r="L86" s="32"/>
    </row>
    <row r="87" spans="2:47" s="1" customFormat="1" ht="16.5" customHeight="1">
      <c r="B87" s="32"/>
      <c r="E87" s="206" t="str">
        <f>E9</f>
        <v>01 - Výtah na spisy</v>
      </c>
      <c r="F87" s="228"/>
      <c r="G87" s="228"/>
      <c r="H87" s="228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Ústí nad Labem</v>
      </c>
      <c r="I89" s="27" t="s">
        <v>22</v>
      </c>
      <c r="J89" s="52" t="str">
        <f>IF(J12="","",J12)</f>
        <v>30. 1. 2025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>Magistrát města Ústí nad Labem</v>
      </c>
      <c r="I91" s="27" t="s">
        <v>30</v>
      </c>
      <c r="J91" s="30" t="str">
        <f>E21</f>
        <v>Ing. Leo Streubel</v>
      </c>
      <c r="L91" s="32"/>
    </row>
    <row r="92" spans="2:47" s="1" customFormat="1" ht="25.7" customHeight="1">
      <c r="B92" s="32"/>
      <c r="C92" s="27" t="s">
        <v>28</v>
      </c>
      <c r="F92" s="25" t="str">
        <f>IF(E18="","",E18)</f>
        <v>Vyplň údaj</v>
      </c>
      <c r="I92" s="27" t="s">
        <v>33</v>
      </c>
      <c r="J92" s="30" t="str">
        <f>E24</f>
        <v>Chemtec projekty spol. s.r.o.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97" t="s">
        <v>91</v>
      </c>
      <c r="D94" s="89"/>
      <c r="E94" s="89"/>
      <c r="F94" s="89"/>
      <c r="G94" s="89"/>
      <c r="H94" s="89"/>
      <c r="I94" s="89"/>
      <c r="J94" s="98" t="s">
        <v>92</v>
      </c>
      <c r="K94" s="8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99" t="s">
        <v>93</v>
      </c>
      <c r="J96" s="66">
        <f>J130</f>
        <v>0</v>
      </c>
      <c r="L96" s="32"/>
      <c r="AU96" s="17" t="s">
        <v>94</v>
      </c>
    </row>
    <row r="97" spans="2:12" s="8" customFormat="1" ht="24.95" customHeight="1">
      <c r="B97" s="100"/>
      <c r="D97" s="101" t="s">
        <v>95</v>
      </c>
      <c r="E97" s="102"/>
      <c r="F97" s="102"/>
      <c r="G97" s="102"/>
      <c r="H97" s="102"/>
      <c r="I97" s="102"/>
      <c r="J97" s="103">
        <f>J131</f>
        <v>0</v>
      </c>
      <c r="L97" s="100"/>
    </row>
    <row r="98" spans="2:12" s="9" customFormat="1" ht="19.899999999999999" customHeight="1">
      <c r="B98" s="104"/>
      <c r="D98" s="105" t="s">
        <v>96</v>
      </c>
      <c r="E98" s="106"/>
      <c r="F98" s="106"/>
      <c r="G98" s="106"/>
      <c r="H98" s="106"/>
      <c r="I98" s="106"/>
      <c r="J98" s="107">
        <f>J132</f>
        <v>0</v>
      </c>
      <c r="L98" s="104"/>
    </row>
    <row r="99" spans="2:12" s="9" customFormat="1" ht="19.899999999999999" customHeight="1">
      <c r="B99" s="104"/>
      <c r="D99" s="105" t="s">
        <v>97</v>
      </c>
      <c r="E99" s="106"/>
      <c r="F99" s="106"/>
      <c r="G99" s="106"/>
      <c r="H99" s="106"/>
      <c r="I99" s="106"/>
      <c r="J99" s="107">
        <f>J170</f>
        <v>0</v>
      </c>
      <c r="L99" s="104"/>
    </row>
    <row r="100" spans="2:12" s="9" customFormat="1" ht="19.899999999999999" customHeight="1">
      <c r="B100" s="104"/>
      <c r="D100" s="105" t="s">
        <v>98</v>
      </c>
      <c r="E100" s="106"/>
      <c r="F100" s="106"/>
      <c r="G100" s="106"/>
      <c r="H100" s="106"/>
      <c r="I100" s="106"/>
      <c r="J100" s="107">
        <f>J207</f>
        <v>0</v>
      </c>
      <c r="L100" s="104"/>
    </row>
    <row r="101" spans="2:12" s="9" customFormat="1" ht="19.899999999999999" customHeight="1">
      <c r="B101" s="104"/>
      <c r="D101" s="105" t="s">
        <v>99</v>
      </c>
      <c r="E101" s="106"/>
      <c r="F101" s="106"/>
      <c r="G101" s="106"/>
      <c r="H101" s="106"/>
      <c r="I101" s="106"/>
      <c r="J101" s="107">
        <f>J250</f>
        <v>0</v>
      </c>
      <c r="L101" s="104"/>
    </row>
    <row r="102" spans="2:12" s="9" customFormat="1" ht="19.899999999999999" customHeight="1">
      <c r="B102" s="104"/>
      <c r="D102" s="105" t="s">
        <v>100</v>
      </c>
      <c r="E102" s="106"/>
      <c r="F102" s="106"/>
      <c r="G102" s="106"/>
      <c r="H102" s="106"/>
      <c r="I102" s="106"/>
      <c r="J102" s="107">
        <f>J280</f>
        <v>0</v>
      </c>
      <c r="L102" s="104"/>
    </row>
    <row r="103" spans="2:12" s="9" customFormat="1" ht="19.899999999999999" customHeight="1">
      <c r="B103" s="104"/>
      <c r="D103" s="105" t="s">
        <v>101</v>
      </c>
      <c r="E103" s="106"/>
      <c r="F103" s="106"/>
      <c r="G103" s="106"/>
      <c r="H103" s="106"/>
      <c r="I103" s="106"/>
      <c r="J103" s="107">
        <f>J290</f>
        <v>0</v>
      </c>
      <c r="L103" s="104"/>
    </row>
    <row r="104" spans="2:12" s="8" customFormat="1" ht="24.95" customHeight="1">
      <c r="B104" s="100"/>
      <c r="D104" s="101" t="s">
        <v>102</v>
      </c>
      <c r="E104" s="102"/>
      <c r="F104" s="102"/>
      <c r="G104" s="102"/>
      <c r="H104" s="102"/>
      <c r="I104" s="102"/>
      <c r="J104" s="103">
        <f>J293</f>
        <v>0</v>
      </c>
      <c r="L104" s="100"/>
    </row>
    <row r="105" spans="2:12" s="9" customFormat="1" ht="19.899999999999999" customHeight="1">
      <c r="B105" s="104"/>
      <c r="D105" s="105" t="s">
        <v>103</v>
      </c>
      <c r="E105" s="106"/>
      <c r="F105" s="106"/>
      <c r="G105" s="106"/>
      <c r="H105" s="106"/>
      <c r="I105" s="106"/>
      <c r="J105" s="107">
        <f>J294</f>
        <v>0</v>
      </c>
      <c r="L105" s="104"/>
    </row>
    <row r="106" spans="2:12" s="9" customFormat="1" ht="19.899999999999999" customHeight="1">
      <c r="B106" s="104"/>
      <c r="D106" s="105" t="s">
        <v>104</v>
      </c>
      <c r="E106" s="106"/>
      <c r="F106" s="106"/>
      <c r="G106" s="106"/>
      <c r="H106" s="106"/>
      <c r="I106" s="106"/>
      <c r="J106" s="107">
        <f>J297</f>
        <v>0</v>
      </c>
      <c r="L106" s="104"/>
    </row>
    <row r="107" spans="2:12" s="9" customFormat="1" ht="19.899999999999999" customHeight="1">
      <c r="B107" s="104"/>
      <c r="D107" s="105" t="s">
        <v>105</v>
      </c>
      <c r="E107" s="106"/>
      <c r="F107" s="106"/>
      <c r="G107" s="106"/>
      <c r="H107" s="106"/>
      <c r="I107" s="106"/>
      <c r="J107" s="107">
        <f>J304</f>
        <v>0</v>
      </c>
      <c r="L107" s="104"/>
    </row>
    <row r="108" spans="2:12" s="8" customFormat="1" ht="24.95" customHeight="1">
      <c r="B108" s="100"/>
      <c r="D108" s="101" t="s">
        <v>106</v>
      </c>
      <c r="E108" s="102"/>
      <c r="F108" s="102"/>
      <c r="G108" s="102"/>
      <c r="H108" s="102"/>
      <c r="I108" s="102"/>
      <c r="J108" s="103">
        <f>J369</f>
        <v>0</v>
      </c>
      <c r="L108" s="100"/>
    </row>
    <row r="109" spans="2:12" s="9" customFormat="1" ht="19.899999999999999" customHeight="1">
      <c r="B109" s="104"/>
      <c r="D109" s="105" t="s">
        <v>107</v>
      </c>
      <c r="E109" s="106"/>
      <c r="F109" s="106"/>
      <c r="G109" s="106"/>
      <c r="H109" s="106"/>
      <c r="I109" s="106"/>
      <c r="J109" s="107">
        <f>J370</f>
        <v>0</v>
      </c>
      <c r="L109" s="104"/>
    </row>
    <row r="110" spans="2:12" s="9" customFormat="1" ht="19.899999999999999" customHeight="1">
      <c r="B110" s="104"/>
      <c r="D110" s="105" t="s">
        <v>108</v>
      </c>
      <c r="E110" s="106"/>
      <c r="F110" s="106"/>
      <c r="G110" s="106"/>
      <c r="H110" s="106"/>
      <c r="I110" s="106"/>
      <c r="J110" s="107">
        <f>J373</f>
        <v>0</v>
      </c>
      <c r="L110" s="104"/>
    </row>
    <row r="111" spans="2:12" s="1" customFormat="1" ht="21.75" customHeight="1">
      <c r="B111" s="32"/>
      <c r="L111" s="32"/>
    </row>
    <row r="112" spans="2:12" s="1" customFormat="1" ht="6.95" customHeight="1"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2"/>
    </row>
    <row r="116" spans="2:12" s="1" customFormat="1" ht="6.95" customHeight="1"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2"/>
    </row>
    <row r="117" spans="2:12" s="1" customFormat="1" ht="24.95" customHeight="1">
      <c r="B117" s="32"/>
      <c r="C117" s="21" t="s">
        <v>109</v>
      </c>
      <c r="L117" s="32"/>
    </row>
    <row r="118" spans="2:12" s="1" customFormat="1" ht="6.95" customHeight="1">
      <c r="B118" s="32"/>
      <c r="L118" s="32"/>
    </row>
    <row r="119" spans="2:12" s="1" customFormat="1" ht="12" customHeight="1">
      <c r="B119" s="32"/>
      <c r="C119" s="27" t="s">
        <v>16</v>
      </c>
      <c r="L119" s="32"/>
    </row>
    <row r="120" spans="2:12" s="1" customFormat="1" ht="16.5" customHeight="1">
      <c r="B120" s="32"/>
      <c r="E120" s="226" t="str">
        <f>E7</f>
        <v>Výtah na spisy Magistrát města Ústí nad Labem</v>
      </c>
      <c r="F120" s="227"/>
      <c r="G120" s="227"/>
      <c r="H120" s="227"/>
      <c r="L120" s="32"/>
    </row>
    <row r="121" spans="2:12" s="1" customFormat="1" ht="12" customHeight="1">
      <c r="B121" s="32"/>
      <c r="C121" s="27" t="s">
        <v>88</v>
      </c>
      <c r="L121" s="32"/>
    </row>
    <row r="122" spans="2:12" s="1" customFormat="1" ht="16.5" customHeight="1">
      <c r="B122" s="32"/>
      <c r="E122" s="206" t="str">
        <f>E9</f>
        <v>01 - Výtah na spisy</v>
      </c>
      <c r="F122" s="228"/>
      <c r="G122" s="228"/>
      <c r="H122" s="228"/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20</v>
      </c>
      <c r="F124" s="25" t="str">
        <f>F12</f>
        <v>Ústí nad Labem</v>
      </c>
      <c r="I124" s="27" t="s">
        <v>22</v>
      </c>
      <c r="J124" s="52" t="str">
        <f>IF(J12="","",J12)</f>
        <v>30. 1. 2025</v>
      </c>
      <c r="L124" s="32"/>
    </row>
    <row r="125" spans="2:12" s="1" customFormat="1" ht="6.95" customHeight="1">
      <c r="B125" s="32"/>
      <c r="L125" s="32"/>
    </row>
    <row r="126" spans="2:12" s="1" customFormat="1" ht="15.2" customHeight="1">
      <c r="B126" s="32"/>
      <c r="C126" s="27" t="s">
        <v>24</v>
      </c>
      <c r="F126" s="25" t="str">
        <f>E15</f>
        <v>Magistrát města Ústí nad Labem</v>
      </c>
      <c r="I126" s="27" t="s">
        <v>30</v>
      </c>
      <c r="J126" s="30" t="str">
        <f>E21</f>
        <v>Ing. Leo Streubel</v>
      </c>
      <c r="L126" s="32"/>
    </row>
    <row r="127" spans="2:12" s="1" customFormat="1" ht="25.7" customHeight="1">
      <c r="B127" s="32"/>
      <c r="C127" s="27" t="s">
        <v>28</v>
      </c>
      <c r="F127" s="25" t="str">
        <f>IF(E18="","",E18)</f>
        <v>Vyplň údaj</v>
      </c>
      <c r="I127" s="27" t="s">
        <v>33</v>
      </c>
      <c r="J127" s="30" t="str">
        <f>E24</f>
        <v>Chemtec projekty spol. s.r.o.</v>
      </c>
      <c r="L127" s="32"/>
    </row>
    <row r="128" spans="2:12" s="1" customFormat="1" ht="10.35" customHeight="1">
      <c r="B128" s="32"/>
      <c r="L128" s="32"/>
    </row>
    <row r="129" spans="2:65" s="10" customFormat="1" ht="29.25" customHeight="1">
      <c r="B129" s="108"/>
      <c r="C129" s="109" t="s">
        <v>110</v>
      </c>
      <c r="D129" s="110" t="s">
        <v>61</v>
      </c>
      <c r="E129" s="110" t="s">
        <v>57</v>
      </c>
      <c r="F129" s="110" t="s">
        <v>58</v>
      </c>
      <c r="G129" s="110" t="s">
        <v>111</v>
      </c>
      <c r="H129" s="110" t="s">
        <v>112</v>
      </c>
      <c r="I129" s="110" t="s">
        <v>113</v>
      </c>
      <c r="J129" s="110" t="s">
        <v>92</v>
      </c>
      <c r="K129" s="111" t="s">
        <v>114</v>
      </c>
      <c r="L129" s="108"/>
      <c r="M129" s="59" t="s">
        <v>1</v>
      </c>
      <c r="N129" s="60" t="s">
        <v>40</v>
      </c>
      <c r="O129" s="60" t="s">
        <v>115</v>
      </c>
      <c r="P129" s="60" t="s">
        <v>116</v>
      </c>
      <c r="Q129" s="60" t="s">
        <v>117</v>
      </c>
      <c r="R129" s="60" t="s">
        <v>118</v>
      </c>
      <c r="S129" s="60" t="s">
        <v>119</v>
      </c>
      <c r="T129" s="61" t="s">
        <v>120</v>
      </c>
    </row>
    <row r="130" spans="2:65" s="1" customFormat="1" ht="22.9" customHeight="1">
      <c r="B130" s="32"/>
      <c r="C130" s="64" t="s">
        <v>121</v>
      </c>
      <c r="J130" s="112">
        <f>BK130</f>
        <v>0</v>
      </c>
      <c r="L130" s="32"/>
      <c r="M130" s="62"/>
      <c r="N130" s="53"/>
      <c r="O130" s="53"/>
      <c r="P130" s="113">
        <f>P131+P293+P369</f>
        <v>0</v>
      </c>
      <c r="Q130" s="53"/>
      <c r="R130" s="113">
        <f>R131+R293+R369</f>
        <v>6.7202652801000005</v>
      </c>
      <c r="S130" s="53"/>
      <c r="T130" s="114">
        <f>T131+T293+T369</f>
        <v>2.6050917299999998</v>
      </c>
      <c r="AT130" s="17" t="s">
        <v>75</v>
      </c>
      <c r="AU130" s="17" t="s">
        <v>94</v>
      </c>
      <c r="BK130" s="115">
        <f>BK131+BK293+BK369</f>
        <v>0</v>
      </c>
    </row>
    <row r="131" spans="2:65" s="11" customFormat="1" ht="25.9" customHeight="1">
      <c r="B131" s="116"/>
      <c r="D131" s="117" t="s">
        <v>75</v>
      </c>
      <c r="E131" s="118" t="s">
        <v>122</v>
      </c>
      <c r="F131" s="118" t="s">
        <v>123</v>
      </c>
      <c r="I131" s="119"/>
      <c r="J131" s="120">
        <f>BK131</f>
        <v>0</v>
      </c>
      <c r="L131" s="116"/>
      <c r="M131" s="121"/>
      <c r="P131" s="122">
        <f>P132+P170+P207+P250+P280+P290</f>
        <v>0</v>
      </c>
      <c r="R131" s="122">
        <f>R132+R170+R207+R250+R280+R290</f>
        <v>6.6933066076000003</v>
      </c>
      <c r="T131" s="123">
        <f>T132+T170+T207+T250+T280+T290</f>
        <v>1.973044</v>
      </c>
      <c r="AR131" s="117" t="s">
        <v>84</v>
      </c>
      <c r="AT131" s="124" t="s">
        <v>75</v>
      </c>
      <c r="AU131" s="124" t="s">
        <v>76</v>
      </c>
      <c r="AY131" s="117" t="s">
        <v>124</v>
      </c>
      <c r="BK131" s="125">
        <f>BK132+BK170+BK207+BK250+BK280+BK290</f>
        <v>0</v>
      </c>
    </row>
    <row r="132" spans="2:65" s="11" customFormat="1" ht="22.9" customHeight="1">
      <c r="B132" s="116"/>
      <c r="D132" s="117" t="s">
        <v>75</v>
      </c>
      <c r="E132" s="126" t="s">
        <v>125</v>
      </c>
      <c r="F132" s="126" t="s">
        <v>126</v>
      </c>
      <c r="I132" s="119"/>
      <c r="J132" s="127">
        <f>BK132</f>
        <v>0</v>
      </c>
      <c r="L132" s="116"/>
      <c r="M132" s="121"/>
      <c r="P132" s="122">
        <f>SUM(P133:P169)</f>
        <v>0</v>
      </c>
      <c r="R132" s="122">
        <f>SUM(R133:R169)</f>
        <v>3.9027752500000004</v>
      </c>
      <c r="T132" s="123">
        <f>SUM(T133:T169)</f>
        <v>0</v>
      </c>
      <c r="AR132" s="117" t="s">
        <v>84</v>
      </c>
      <c r="AT132" s="124" t="s">
        <v>75</v>
      </c>
      <c r="AU132" s="124" t="s">
        <v>84</v>
      </c>
      <c r="AY132" s="117" t="s">
        <v>124</v>
      </c>
      <c r="BK132" s="125">
        <f>SUM(BK133:BK169)</f>
        <v>0</v>
      </c>
    </row>
    <row r="133" spans="2:65" s="1" customFormat="1" ht="24.2" customHeight="1">
      <c r="B133" s="128"/>
      <c r="C133" s="129" t="s">
        <v>84</v>
      </c>
      <c r="D133" s="129" t="s">
        <v>127</v>
      </c>
      <c r="E133" s="130" t="s">
        <v>128</v>
      </c>
      <c r="F133" s="131" t="s">
        <v>129</v>
      </c>
      <c r="G133" s="132" t="s">
        <v>130</v>
      </c>
      <c r="H133" s="133">
        <v>5.2460000000000004</v>
      </c>
      <c r="I133" s="134"/>
      <c r="J133" s="135">
        <f>ROUND(I133*H133,2)</f>
        <v>0</v>
      </c>
      <c r="K133" s="131" t="s">
        <v>131</v>
      </c>
      <c r="L133" s="32"/>
      <c r="M133" s="136" t="s">
        <v>1</v>
      </c>
      <c r="N133" s="137" t="s">
        <v>41</v>
      </c>
      <c r="P133" s="138">
        <f>O133*H133</f>
        <v>0</v>
      </c>
      <c r="Q133" s="138">
        <v>0.26878000000000002</v>
      </c>
      <c r="R133" s="138">
        <f>Q133*H133</f>
        <v>1.4100198800000001</v>
      </c>
      <c r="S133" s="138">
        <v>0</v>
      </c>
      <c r="T133" s="139">
        <f>S133*H133</f>
        <v>0</v>
      </c>
      <c r="AR133" s="140" t="s">
        <v>132</v>
      </c>
      <c r="AT133" s="140" t="s">
        <v>127</v>
      </c>
      <c r="AU133" s="140" t="s">
        <v>86</v>
      </c>
      <c r="AY133" s="17" t="s">
        <v>124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7" t="s">
        <v>84</v>
      </c>
      <c r="BK133" s="141">
        <f>ROUND(I133*H133,2)</f>
        <v>0</v>
      </c>
      <c r="BL133" s="17" t="s">
        <v>132</v>
      </c>
      <c r="BM133" s="140" t="s">
        <v>133</v>
      </c>
    </row>
    <row r="134" spans="2:65" s="1" customFormat="1" ht="29.25">
      <c r="B134" s="32"/>
      <c r="D134" s="142" t="s">
        <v>134</v>
      </c>
      <c r="F134" s="143" t="s">
        <v>135</v>
      </c>
      <c r="I134" s="144"/>
      <c r="L134" s="32"/>
      <c r="M134" s="145"/>
      <c r="T134" s="56"/>
      <c r="AT134" s="17" t="s">
        <v>134</v>
      </c>
      <c r="AU134" s="17" t="s">
        <v>86</v>
      </c>
    </row>
    <row r="135" spans="2:65" s="12" customFormat="1" ht="11.25">
      <c r="B135" s="146"/>
      <c r="D135" s="142" t="s">
        <v>136</v>
      </c>
      <c r="E135" s="147" t="s">
        <v>1</v>
      </c>
      <c r="F135" s="148" t="s">
        <v>137</v>
      </c>
      <c r="H135" s="147" t="s">
        <v>1</v>
      </c>
      <c r="I135" s="149"/>
      <c r="L135" s="146"/>
      <c r="M135" s="150"/>
      <c r="T135" s="151"/>
      <c r="AT135" s="147" t="s">
        <v>136</v>
      </c>
      <c r="AU135" s="147" t="s">
        <v>86</v>
      </c>
      <c r="AV135" s="12" t="s">
        <v>84</v>
      </c>
      <c r="AW135" s="12" t="s">
        <v>32</v>
      </c>
      <c r="AX135" s="12" t="s">
        <v>76</v>
      </c>
      <c r="AY135" s="147" t="s">
        <v>124</v>
      </c>
    </row>
    <row r="136" spans="2:65" s="13" customFormat="1" ht="11.25">
      <c r="B136" s="152"/>
      <c r="D136" s="142" t="s">
        <v>136</v>
      </c>
      <c r="E136" s="153" t="s">
        <v>1</v>
      </c>
      <c r="F136" s="154" t="s">
        <v>138</v>
      </c>
      <c r="H136" s="155">
        <v>5.2460000000000004</v>
      </c>
      <c r="I136" s="156"/>
      <c r="L136" s="152"/>
      <c r="M136" s="157"/>
      <c r="T136" s="158"/>
      <c r="AT136" s="153" t="s">
        <v>136</v>
      </c>
      <c r="AU136" s="153" t="s">
        <v>86</v>
      </c>
      <c r="AV136" s="13" t="s">
        <v>86</v>
      </c>
      <c r="AW136" s="13" t="s">
        <v>32</v>
      </c>
      <c r="AX136" s="13" t="s">
        <v>84</v>
      </c>
      <c r="AY136" s="153" t="s">
        <v>124</v>
      </c>
    </row>
    <row r="137" spans="2:65" s="1" customFormat="1" ht="24.2" customHeight="1">
      <c r="B137" s="128"/>
      <c r="C137" s="129" t="s">
        <v>86</v>
      </c>
      <c r="D137" s="129" t="s">
        <v>127</v>
      </c>
      <c r="E137" s="130" t="s">
        <v>139</v>
      </c>
      <c r="F137" s="131" t="s">
        <v>140</v>
      </c>
      <c r="G137" s="132" t="s">
        <v>141</v>
      </c>
      <c r="H137" s="133">
        <v>8.16</v>
      </c>
      <c r="I137" s="134"/>
      <c r="J137" s="135">
        <f>ROUND(I137*H137,2)</f>
        <v>0</v>
      </c>
      <c r="K137" s="131" t="s">
        <v>131</v>
      </c>
      <c r="L137" s="32"/>
      <c r="M137" s="136" t="s">
        <v>1</v>
      </c>
      <c r="N137" s="137" t="s">
        <v>41</v>
      </c>
      <c r="P137" s="138">
        <f>O137*H137</f>
        <v>0</v>
      </c>
      <c r="Q137" s="138">
        <v>1.04E-2</v>
      </c>
      <c r="R137" s="138">
        <f>Q137*H137</f>
        <v>8.4863999999999995E-2</v>
      </c>
      <c r="S137" s="138">
        <v>0</v>
      </c>
      <c r="T137" s="139">
        <f>S137*H137</f>
        <v>0</v>
      </c>
      <c r="AR137" s="140" t="s">
        <v>132</v>
      </c>
      <c r="AT137" s="140" t="s">
        <v>127</v>
      </c>
      <c r="AU137" s="140" t="s">
        <v>86</v>
      </c>
      <c r="AY137" s="17" t="s">
        <v>124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7" t="s">
        <v>84</v>
      </c>
      <c r="BK137" s="141">
        <f>ROUND(I137*H137,2)</f>
        <v>0</v>
      </c>
      <c r="BL137" s="17" t="s">
        <v>132</v>
      </c>
      <c r="BM137" s="140" t="s">
        <v>142</v>
      </c>
    </row>
    <row r="138" spans="2:65" s="1" customFormat="1" ht="19.5">
      <c r="B138" s="32"/>
      <c r="D138" s="142" t="s">
        <v>134</v>
      </c>
      <c r="F138" s="143" t="s">
        <v>143</v>
      </c>
      <c r="I138" s="144"/>
      <c r="L138" s="32"/>
      <c r="M138" s="145"/>
      <c r="T138" s="56"/>
      <c r="AT138" s="17" t="s">
        <v>134</v>
      </c>
      <c r="AU138" s="17" t="s">
        <v>86</v>
      </c>
    </row>
    <row r="139" spans="2:65" s="12" customFormat="1" ht="11.25">
      <c r="B139" s="146"/>
      <c r="D139" s="142" t="s">
        <v>136</v>
      </c>
      <c r="E139" s="147" t="s">
        <v>1</v>
      </c>
      <c r="F139" s="148" t="s">
        <v>144</v>
      </c>
      <c r="H139" s="147" t="s">
        <v>1</v>
      </c>
      <c r="I139" s="149"/>
      <c r="L139" s="146"/>
      <c r="M139" s="150"/>
      <c r="T139" s="151"/>
      <c r="AT139" s="147" t="s">
        <v>136</v>
      </c>
      <c r="AU139" s="147" t="s">
        <v>86</v>
      </c>
      <c r="AV139" s="12" t="s">
        <v>84</v>
      </c>
      <c r="AW139" s="12" t="s">
        <v>32</v>
      </c>
      <c r="AX139" s="12" t="s">
        <v>76</v>
      </c>
      <c r="AY139" s="147" t="s">
        <v>124</v>
      </c>
    </row>
    <row r="140" spans="2:65" s="13" customFormat="1" ht="11.25">
      <c r="B140" s="152"/>
      <c r="D140" s="142" t="s">
        <v>136</v>
      </c>
      <c r="E140" s="153" t="s">
        <v>1</v>
      </c>
      <c r="F140" s="154" t="s">
        <v>145</v>
      </c>
      <c r="H140" s="155">
        <v>2.4</v>
      </c>
      <c r="I140" s="156"/>
      <c r="L140" s="152"/>
      <c r="M140" s="157"/>
      <c r="T140" s="158"/>
      <c r="AT140" s="153" t="s">
        <v>136</v>
      </c>
      <c r="AU140" s="153" t="s">
        <v>86</v>
      </c>
      <c r="AV140" s="13" t="s">
        <v>86</v>
      </c>
      <c r="AW140" s="13" t="s">
        <v>32</v>
      </c>
      <c r="AX140" s="13" t="s">
        <v>76</v>
      </c>
      <c r="AY140" s="153" t="s">
        <v>124</v>
      </c>
    </row>
    <row r="141" spans="2:65" s="12" customFormat="1" ht="11.25">
      <c r="B141" s="146"/>
      <c r="D141" s="142" t="s">
        <v>136</v>
      </c>
      <c r="E141" s="147" t="s">
        <v>1</v>
      </c>
      <c r="F141" s="148" t="s">
        <v>146</v>
      </c>
      <c r="H141" s="147" t="s">
        <v>1</v>
      </c>
      <c r="I141" s="149"/>
      <c r="L141" s="146"/>
      <c r="M141" s="150"/>
      <c r="T141" s="151"/>
      <c r="AT141" s="147" t="s">
        <v>136</v>
      </c>
      <c r="AU141" s="147" t="s">
        <v>86</v>
      </c>
      <c r="AV141" s="12" t="s">
        <v>84</v>
      </c>
      <c r="AW141" s="12" t="s">
        <v>32</v>
      </c>
      <c r="AX141" s="12" t="s">
        <v>76</v>
      </c>
      <c r="AY141" s="147" t="s">
        <v>124</v>
      </c>
    </row>
    <row r="142" spans="2:65" s="13" customFormat="1" ht="11.25">
      <c r="B142" s="152"/>
      <c r="D142" s="142" t="s">
        <v>136</v>
      </c>
      <c r="E142" s="153" t="s">
        <v>1</v>
      </c>
      <c r="F142" s="154" t="s">
        <v>147</v>
      </c>
      <c r="H142" s="155">
        <v>5.76</v>
      </c>
      <c r="I142" s="156"/>
      <c r="L142" s="152"/>
      <c r="M142" s="157"/>
      <c r="T142" s="158"/>
      <c r="AT142" s="153" t="s">
        <v>136</v>
      </c>
      <c r="AU142" s="153" t="s">
        <v>86</v>
      </c>
      <c r="AV142" s="13" t="s">
        <v>86</v>
      </c>
      <c r="AW142" s="13" t="s">
        <v>32</v>
      </c>
      <c r="AX142" s="13" t="s">
        <v>76</v>
      </c>
      <c r="AY142" s="153" t="s">
        <v>124</v>
      </c>
    </row>
    <row r="143" spans="2:65" s="14" customFormat="1" ht="11.25">
      <c r="B143" s="159"/>
      <c r="D143" s="142" t="s">
        <v>136</v>
      </c>
      <c r="E143" s="160" t="s">
        <v>1</v>
      </c>
      <c r="F143" s="161" t="s">
        <v>148</v>
      </c>
      <c r="H143" s="162">
        <v>8.16</v>
      </c>
      <c r="I143" s="163"/>
      <c r="L143" s="159"/>
      <c r="M143" s="164"/>
      <c r="T143" s="165"/>
      <c r="AT143" s="160" t="s">
        <v>136</v>
      </c>
      <c r="AU143" s="160" t="s">
        <v>86</v>
      </c>
      <c r="AV143" s="14" t="s">
        <v>132</v>
      </c>
      <c r="AW143" s="14" t="s">
        <v>32</v>
      </c>
      <c r="AX143" s="14" t="s">
        <v>84</v>
      </c>
      <c r="AY143" s="160" t="s">
        <v>124</v>
      </c>
    </row>
    <row r="144" spans="2:65" s="1" customFormat="1" ht="24.2" customHeight="1">
      <c r="B144" s="128"/>
      <c r="C144" s="129" t="s">
        <v>125</v>
      </c>
      <c r="D144" s="129" t="s">
        <v>127</v>
      </c>
      <c r="E144" s="130" t="s">
        <v>149</v>
      </c>
      <c r="F144" s="131" t="s">
        <v>150</v>
      </c>
      <c r="G144" s="132" t="s">
        <v>141</v>
      </c>
      <c r="H144" s="133">
        <v>2.44</v>
      </c>
      <c r="I144" s="134"/>
      <c r="J144" s="135">
        <f>ROUND(I144*H144,2)</f>
        <v>0</v>
      </c>
      <c r="K144" s="131" t="s">
        <v>131</v>
      </c>
      <c r="L144" s="32"/>
      <c r="M144" s="136" t="s">
        <v>1</v>
      </c>
      <c r="N144" s="137" t="s">
        <v>41</v>
      </c>
      <c r="P144" s="138">
        <f>O144*H144</f>
        <v>0</v>
      </c>
      <c r="Q144" s="138">
        <v>1.856E-2</v>
      </c>
      <c r="R144" s="138">
        <f>Q144*H144</f>
        <v>4.5286399999999997E-2</v>
      </c>
      <c r="S144" s="138">
        <v>0</v>
      </c>
      <c r="T144" s="139">
        <f>S144*H144</f>
        <v>0</v>
      </c>
      <c r="AR144" s="140" t="s">
        <v>132</v>
      </c>
      <c r="AT144" s="140" t="s">
        <v>127</v>
      </c>
      <c r="AU144" s="140" t="s">
        <v>86</v>
      </c>
      <c r="AY144" s="17" t="s">
        <v>124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7" t="s">
        <v>84</v>
      </c>
      <c r="BK144" s="141">
        <f>ROUND(I144*H144,2)</f>
        <v>0</v>
      </c>
      <c r="BL144" s="17" t="s">
        <v>132</v>
      </c>
      <c r="BM144" s="140" t="s">
        <v>151</v>
      </c>
    </row>
    <row r="145" spans="2:65" s="1" customFormat="1" ht="19.5">
      <c r="B145" s="32"/>
      <c r="D145" s="142" t="s">
        <v>134</v>
      </c>
      <c r="F145" s="143" t="s">
        <v>152</v>
      </c>
      <c r="I145" s="144"/>
      <c r="L145" s="32"/>
      <c r="M145" s="145"/>
      <c r="T145" s="56"/>
      <c r="AT145" s="17" t="s">
        <v>134</v>
      </c>
      <c r="AU145" s="17" t="s">
        <v>86</v>
      </c>
    </row>
    <row r="146" spans="2:65" s="12" customFormat="1" ht="11.25">
      <c r="B146" s="146"/>
      <c r="D146" s="142" t="s">
        <v>136</v>
      </c>
      <c r="E146" s="147" t="s">
        <v>1</v>
      </c>
      <c r="F146" s="148" t="s">
        <v>153</v>
      </c>
      <c r="H146" s="147" t="s">
        <v>1</v>
      </c>
      <c r="I146" s="149"/>
      <c r="L146" s="146"/>
      <c r="M146" s="150"/>
      <c r="T146" s="151"/>
      <c r="AT146" s="147" t="s">
        <v>136</v>
      </c>
      <c r="AU146" s="147" t="s">
        <v>86</v>
      </c>
      <c r="AV146" s="12" t="s">
        <v>84</v>
      </c>
      <c r="AW146" s="12" t="s">
        <v>32</v>
      </c>
      <c r="AX146" s="12" t="s">
        <v>76</v>
      </c>
      <c r="AY146" s="147" t="s">
        <v>124</v>
      </c>
    </row>
    <row r="147" spans="2:65" s="13" customFormat="1" ht="11.25">
      <c r="B147" s="152"/>
      <c r="D147" s="142" t="s">
        <v>136</v>
      </c>
      <c r="E147" s="153" t="s">
        <v>1</v>
      </c>
      <c r="F147" s="154" t="s">
        <v>154</v>
      </c>
      <c r="H147" s="155">
        <v>2.44</v>
      </c>
      <c r="I147" s="156"/>
      <c r="L147" s="152"/>
      <c r="M147" s="157"/>
      <c r="T147" s="158"/>
      <c r="AT147" s="153" t="s">
        <v>136</v>
      </c>
      <c r="AU147" s="153" t="s">
        <v>86</v>
      </c>
      <c r="AV147" s="13" t="s">
        <v>86</v>
      </c>
      <c r="AW147" s="13" t="s">
        <v>32</v>
      </c>
      <c r="AX147" s="13" t="s">
        <v>84</v>
      </c>
      <c r="AY147" s="153" t="s">
        <v>124</v>
      </c>
    </row>
    <row r="148" spans="2:65" s="1" customFormat="1" ht="33" customHeight="1">
      <c r="B148" s="128"/>
      <c r="C148" s="129" t="s">
        <v>132</v>
      </c>
      <c r="D148" s="129" t="s">
        <v>127</v>
      </c>
      <c r="E148" s="130" t="s">
        <v>155</v>
      </c>
      <c r="F148" s="131" t="s">
        <v>156</v>
      </c>
      <c r="G148" s="132" t="s">
        <v>157</v>
      </c>
      <c r="H148" s="133">
        <v>0.15</v>
      </c>
      <c r="I148" s="134"/>
      <c r="J148" s="135">
        <f>ROUND(I148*H148,2)</f>
        <v>0</v>
      </c>
      <c r="K148" s="131" t="s">
        <v>158</v>
      </c>
      <c r="L148" s="32"/>
      <c r="M148" s="136" t="s">
        <v>1</v>
      </c>
      <c r="N148" s="137" t="s">
        <v>41</v>
      </c>
      <c r="P148" s="138">
        <f>O148*H148</f>
        <v>0</v>
      </c>
      <c r="Q148" s="138">
        <v>1.9539999999999998E-2</v>
      </c>
      <c r="R148" s="138">
        <f>Q148*H148</f>
        <v>2.9309999999999996E-3</v>
      </c>
      <c r="S148" s="138">
        <v>0</v>
      </c>
      <c r="T148" s="139">
        <f>S148*H148</f>
        <v>0</v>
      </c>
      <c r="AR148" s="140" t="s">
        <v>132</v>
      </c>
      <c r="AT148" s="140" t="s">
        <v>127</v>
      </c>
      <c r="AU148" s="140" t="s">
        <v>86</v>
      </c>
      <c r="AY148" s="17" t="s">
        <v>124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7" t="s">
        <v>84</v>
      </c>
      <c r="BK148" s="141">
        <f>ROUND(I148*H148,2)</f>
        <v>0</v>
      </c>
      <c r="BL148" s="17" t="s">
        <v>132</v>
      </c>
      <c r="BM148" s="140" t="s">
        <v>159</v>
      </c>
    </row>
    <row r="149" spans="2:65" s="1" customFormat="1" ht="19.5">
      <c r="B149" s="32"/>
      <c r="D149" s="142" t="s">
        <v>134</v>
      </c>
      <c r="F149" s="143" t="s">
        <v>160</v>
      </c>
      <c r="I149" s="144"/>
      <c r="L149" s="32"/>
      <c r="M149" s="145"/>
      <c r="T149" s="56"/>
      <c r="AT149" s="17" t="s">
        <v>134</v>
      </c>
      <c r="AU149" s="17" t="s">
        <v>86</v>
      </c>
    </row>
    <row r="150" spans="2:65" s="12" customFormat="1" ht="11.25">
      <c r="B150" s="146"/>
      <c r="D150" s="142" t="s">
        <v>136</v>
      </c>
      <c r="E150" s="147" t="s">
        <v>1</v>
      </c>
      <c r="F150" s="148" t="s">
        <v>161</v>
      </c>
      <c r="H150" s="147" t="s">
        <v>1</v>
      </c>
      <c r="I150" s="149"/>
      <c r="L150" s="146"/>
      <c r="M150" s="150"/>
      <c r="T150" s="151"/>
      <c r="AT150" s="147" t="s">
        <v>136</v>
      </c>
      <c r="AU150" s="147" t="s">
        <v>86</v>
      </c>
      <c r="AV150" s="12" t="s">
        <v>84</v>
      </c>
      <c r="AW150" s="12" t="s">
        <v>32</v>
      </c>
      <c r="AX150" s="12" t="s">
        <v>76</v>
      </c>
      <c r="AY150" s="147" t="s">
        <v>124</v>
      </c>
    </row>
    <row r="151" spans="2:65" s="13" customFormat="1" ht="11.25">
      <c r="B151" s="152"/>
      <c r="D151" s="142" t="s">
        <v>136</v>
      </c>
      <c r="E151" s="153" t="s">
        <v>1</v>
      </c>
      <c r="F151" s="154" t="s">
        <v>162</v>
      </c>
      <c r="H151" s="155">
        <v>0.15</v>
      </c>
      <c r="I151" s="156"/>
      <c r="L151" s="152"/>
      <c r="M151" s="157"/>
      <c r="T151" s="158"/>
      <c r="AT151" s="153" t="s">
        <v>136</v>
      </c>
      <c r="AU151" s="153" t="s">
        <v>86</v>
      </c>
      <c r="AV151" s="13" t="s">
        <v>86</v>
      </c>
      <c r="AW151" s="13" t="s">
        <v>32</v>
      </c>
      <c r="AX151" s="13" t="s">
        <v>84</v>
      </c>
      <c r="AY151" s="153" t="s">
        <v>124</v>
      </c>
    </row>
    <row r="152" spans="2:65" s="1" customFormat="1" ht="21.75" customHeight="1">
      <c r="B152" s="128"/>
      <c r="C152" s="166" t="s">
        <v>163</v>
      </c>
      <c r="D152" s="166" t="s">
        <v>164</v>
      </c>
      <c r="E152" s="167" t="s">
        <v>165</v>
      </c>
      <c r="F152" s="168" t="s">
        <v>166</v>
      </c>
      <c r="G152" s="169" t="s">
        <v>157</v>
      </c>
      <c r="H152" s="170">
        <v>0.16500000000000001</v>
      </c>
      <c r="I152" s="171"/>
      <c r="J152" s="172">
        <f>ROUND(I152*H152,2)</f>
        <v>0</v>
      </c>
      <c r="K152" s="168" t="s">
        <v>131</v>
      </c>
      <c r="L152" s="173"/>
      <c r="M152" s="174" t="s">
        <v>1</v>
      </c>
      <c r="N152" s="175" t="s">
        <v>41</v>
      </c>
      <c r="P152" s="138">
        <f>O152*H152</f>
        <v>0</v>
      </c>
      <c r="Q152" s="138">
        <v>1</v>
      </c>
      <c r="R152" s="138">
        <f>Q152*H152</f>
        <v>0.16500000000000001</v>
      </c>
      <c r="S152" s="138">
        <v>0</v>
      </c>
      <c r="T152" s="139">
        <f>S152*H152</f>
        <v>0</v>
      </c>
      <c r="AR152" s="140" t="s">
        <v>167</v>
      </c>
      <c r="AT152" s="140" t="s">
        <v>164</v>
      </c>
      <c r="AU152" s="140" t="s">
        <v>86</v>
      </c>
      <c r="AY152" s="17" t="s">
        <v>124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7" t="s">
        <v>84</v>
      </c>
      <c r="BK152" s="141">
        <f>ROUND(I152*H152,2)</f>
        <v>0</v>
      </c>
      <c r="BL152" s="17" t="s">
        <v>132</v>
      </c>
      <c r="BM152" s="140" t="s">
        <v>168</v>
      </c>
    </row>
    <row r="153" spans="2:65" s="1" customFormat="1" ht="11.25">
      <c r="B153" s="32"/>
      <c r="D153" s="142" t="s">
        <v>134</v>
      </c>
      <c r="F153" s="143" t="s">
        <v>166</v>
      </c>
      <c r="I153" s="144"/>
      <c r="L153" s="32"/>
      <c r="M153" s="145"/>
      <c r="T153" s="56"/>
      <c r="AT153" s="17" t="s">
        <v>134</v>
      </c>
      <c r="AU153" s="17" t="s">
        <v>86</v>
      </c>
    </row>
    <row r="154" spans="2:65" s="1" customFormat="1" ht="19.5">
      <c r="B154" s="32"/>
      <c r="D154" s="142" t="s">
        <v>169</v>
      </c>
      <c r="F154" s="176" t="s">
        <v>170</v>
      </c>
      <c r="I154" s="144"/>
      <c r="L154" s="32"/>
      <c r="M154" s="145"/>
      <c r="T154" s="56"/>
      <c r="AT154" s="17" t="s">
        <v>169</v>
      </c>
      <c r="AU154" s="17" t="s">
        <v>86</v>
      </c>
    </row>
    <row r="155" spans="2:65" s="13" customFormat="1" ht="11.25">
      <c r="B155" s="152"/>
      <c r="D155" s="142" t="s">
        <v>136</v>
      </c>
      <c r="F155" s="154" t="s">
        <v>171</v>
      </c>
      <c r="H155" s="155">
        <v>0.16500000000000001</v>
      </c>
      <c r="I155" s="156"/>
      <c r="L155" s="152"/>
      <c r="M155" s="157"/>
      <c r="T155" s="158"/>
      <c r="AT155" s="153" t="s">
        <v>136</v>
      </c>
      <c r="AU155" s="153" t="s">
        <v>86</v>
      </c>
      <c r="AV155" s="13" t="s">
        <v>86</v>
      </c>
      <c r="AW155" s="13" t="s">
        <v>3</v>
      </c>
      <c r="AX155" s="13" t="s">
        <v>84</v>
      </c>
      <c r="AY155" s="153" t="s">
        <v>124</v>
      </c>
    </row>
    <row r="156" spans="2:65" s="1" customFormat="1" ht="24.2" customHeight="1">
      <c r="B156" s="128"/>
      <c r="C156" s="129" t="s">
        <v>172</v>
      </c>
      <c r="D156" s="129" t="s">
        <v>127</v>
      </c>
      <c r="E156" s="130" t="s">
        <v>173</v>
      </c>
      <c r="F156" s="131" t="s">
        <v>174</v>
      </c>
      <c r="G156" s="132" t="s">
        <v>130</v>
      </c>
      <c r="H156" s="133">
        <v>18.257000000000001</v>
      </c>
      <c r="I156" s="134"/>
      <c r="J156" s="135">
        <f>ROUND(I156*H156,2)</f>
        <v>0</v>
      </c>
      <c r="K156" s="131" t="s">
        <v>131</v>
      </c>
      <c r="L156" s="32"/>
      <c r="M156" s="136" t="s">
        <v>1</v>
      </c>
      <c r="N156" s="137" t="s">
        <v>41</v>
      </c>
      <c r="P156" s="138">
        <f>O156*H156</f>
        <v>0</v>
      </c>
      <c r="Q156" s="138">
        <v>0.12021</v>
      </c>
      <c r="R156" s="138">
        <f>Q156*H156</f>
        <v>2.1946739700000002</v>
      </c>
      <c r="S156" s="138">
        <v>0</v>
      </c>
      <c r="T156" s="139">
        <f>S156*H156</f>
        <v>0</v>
      </c>
      <c r="AR156" s="140" t="s">
        <v>132</v>
      </c>
      <c r="AT156" s="140" t="s">
        <v>127</v>
      </c>
      <c r="AU156" s="140" t="s">
        <v>86</v>
      </c>
      <c r="AY156" s="17" t="s">
        <v>124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7" t="s">
        <v>84</v>
      </c>
      <c r="BK156" s="141">
        <f>ROUND(I156*H156,2)</f>
        <v>0</v>
      </c>
      <c r="BL156" s="17" t="s">
        <v>132</v>
      </c>
      <c r="BM156" s="140" t="s">
        <v>175</v>
      </c>
    </row>
    <row r="157" spans="2:65" s="1" customFormat="1" ht="19.5">
      <c r="B157" s="32"/>
      <c r="D157" s="142" t="s">
        <v>134</v>
      </c>
      <c r="F157" s="143" t="s">
        <v>176</v>
      </c>
      <c r="I157" s="144"/>
      <c r="L157" s="32"/>
      <c r="M157" s="145"/>
      <c r="T157" s="56"/>
      <c r="AT157" s="17" t="s">
        <v>134</v>
      </c>
      <c r="AU157" s="17" t="s">
        <v>86</v>
      </c>
    </row>
    <row r="158" spans="2:65" s="12" customFormat="1" ht="11.25">
      <c r="B158" s="146"/>
      <c r="D158" s="142" t="s">
        <v>136</v>
      </c>
      <c r="E158" s="147" t="s">
        <v>1</v>
      </c>
      <c r="F158" s="148" t="s">
        <v>144</v>
      </c>
      <c r="H158" s="147" t="s">
        <v>1</v>
      </c>
      <c r="I158" s="149"/>
      <c r="L158" s="146"/>
      <c r="M158" s="150"/>
      <c r="T158" s="151"/>
      <c r="AT158" s="147" t="s">
        <v>136</v>
      </c>
      <c r="AU158" s="147" t="s">
        <v>86</v>
      </c>
      <c r="AV158" s="12" t="s">
        <v>84</v>
      </c>
      <c r="AW158" s="12" t="s">
        <v>32</v>
      </c>
      <c r="AX158" s="12" t="s">
        <v>76</v>
      </c>
      <c r="AY158" s="147" t="s">
        <v>124</v>
      </c>
    </row>
    <row r="159" spans="2:65" s="13" customFormat="1" ht="11.25">
      <c r="B159" s="152"/>
      <c r="D159" s="142" t="s">
        <v>136</v>
      </c>
      <c r="E159" s="153" t="s">
        <v>1</v>
      </c>
      <c r="F159" s="154" t="s">
        <v>177</v>
      </c>
      <c r="H159" s="155">
        <v>6.24</v>
      </c>
      <c r="I159" s="156"/>
      <c r="L159" s="152"/>
      <c r="M159" s="157"/>
      <c r="T159" s="158"/>
      <c r="AT159" s="153" t="s">
        <v>136</v>
      </c>
      <c r="AU159" s="153" t="s">
        <v>86</v>
      </c>
      <c r="AV159" s="13" t="s">
        <v>86</v>
      </c>
      <c r="AW159" s="13" t="s">
        <v>32</v>
      </c>
      <c r="AX159" s="13" t="s">
        <v>76</v>
      </c>
      <c r="AY159" s="153" t="s">
        <v>124</v>
      </c>
    </row>
    <row r="160" spans="2:65" s="12" customFormat="1" ht="11.25">
      <c r="B160" s="146"/>
      <c r="D160" s="142" t="s">
        <v>136</v>
      </c>
      <c r="E160" s="147" t="s">
        <v>1</v>
      </c>
      <c r="F160" s="148" t="s">
        <v>178</v>
      </c>
      <c r="H160" s="147" t="s">
        <v>1</v>
      </c>
      <c r="I160" s="149"/>
      <c r="L160" s="146"/>
      <c r="M160" s="150"/>
      <c r="T160" s="151"/>
      <c r="AT160" s="147" t="s">
        <v>136</v>
      </c>
      <c r="AU160" s="147" t="s">
        <v>86</v>
      </c>
      <c r="AV160" s="12" t="s">
        <v>84</v>
      </c>
      <c r="AW160" s="12" t="s">
        <v>32</v>
      </c>
      <c r="AX160" s="12" t="s">
        <v>76</v>
      </c>
      <c r="AY160" s="147" t="s">
        <v>124</v>
      </c>
    </row>
    <row r="161" spans="2:65" s="13" customFormat="1" ht="11.25">
      <c r="B161" s="152"/>
      <c r="D161" s="142" t="s">
        <v>136</v>
      </c>
      <c r="E161" s="153" t="s">
        <v>1</v>
      </c>
      <c r="F161" s="154" t="s">
        <v>179</v>
      </c>
      <c r="H161" s="155">
        <v>-3.2160000000000002</v>
      </c>
      <c r="I161" s="156"/>
      <c r="L161" s="152"/>
      <c r="M161" s="157"/>
      <c r="T161" s="158"/>
      <c r="AT161" s="153" t="s">
        <v>136</v>
      </c>
      <c r="AU161" s="153" t="s">
        <v>86</v>
      </c>
      <c r="AV161" s="13" t="s">
        <v>86</v>
      </c>
      <c r="AW161" s="13" t="s">
        <v>32</v>
      </c>
      <c r="AX161" s="13" t="s">
        <v>76</v>
      </c>
      <c r="AY161" s="153" t="s">
        <v>124</v>
      </c>
    </row>
    <row r="162" spans="2:65" s="15" customFormat="1" ht="11.25">
      <c r="B162" s="177"/>
      <c r="D162" s="142" t="s">
        <v>136</v>
      </c>
      <c r="E162" s="178" t="s">
        <v>1</v>
      </c>
      <c r="F162" s="179" t="s">
        <v>180</v>
      </c>
      <c r="H162" s="180">
        <v>3.024</v>
      </c>
      <c r="I162" s="181"/>
      <c r="L162" s="177"/>
      <c r="M162" s="182"/>
      <c r="T162" s="183"/>
      <c r="AT162" s="178" t="s">
        <v>136</v>
      </c>
      <c r="AU162" s="178" t="s">
        <v>86</v>
      </c>
      <c r="AV162" s="15" t="s">
        <v>125</v>
      </c>
      <c r="AW162" s="15" t="s">
        <v>32</v>
      </c>
      <c r="AX162" s="15" t="s">
        <v>76</v>
      </c>
      <c r="AY162" s="178" t="s">
        <v>124</v>
      </c>
    </row>
    <row r="163" spans="2:65" s="12" customFormat="1" ht="11.25">
      <c r="B163" s="146"/>
      <c r="D163" s="142" t="s">
        <v>136</v>
      </c>
      <c r="E163" s="147" t="s">
        <v>1</v>
      </c>
      <c r="F163" s="148" t="s">
        <v>146</v>
      </c>
      <c r="H163" s="147" t="s">
        <v>1</v>
      </c>
      <c r="I163" s="149"/>
      <c r="L163" s="146"/>
      <c r="M163" s="150"/>
      <c r="T163" s="151"/>
      <c r="AT163" s="147" t="s">
        <v>136</v>
      </c>
      <c r="AU163" s="147" t="s">
        <v>86</v>
      </c>
      <c r="AV163" s="12" t="s">
        <v>84</v>
      </c>
      <c r="AW163" s="12" t="s">
        <v>32</v>
      </c>
      <c r="AX163" s="12" t="s">
        <v>76</v>
      </c>
      <c r="AY163" s="147" t="s">
        <v>124</v>
      </c>
    </row>
    <row r="164" spans="2:65" s="13" customFormat="1" ht="11.25">
      <c r="B164" s="152"/>
      <c r="D164" s="142" t="s">
        <v>136</v>
      </c>
      <c r="E164" s="153" t="s">
        <v>1</v>
      </c>
      <c r="F164" s="154" t="s">
        <v>181</v>
      </c>
      <c r="H164" s="155">
        <v>19.469000000000001</v>
      </c>
      <c r="I164" s="156"/>
      <c r="L164" s="152"/>
      <c r="M164" s="157"/>
      <c r="T164" s="158"/>
      <c r="AT164" s="153" t="s">
        <v>136</v>
      </c>
      <c r="AU164" s="153" t="s">
        <v>86</v>
      </c>
      <c r="AV164" s="13" t="s">
        <v>86</v>
      </c>
      <c r="AW164" s="13" t="s">
        <v>32</v>
      </c>
      <c r="AX164" s="13" t="s">
        <v>76</v>
      </c>
      <c r="AY164" s="153" t="s">
        <v>124</v>
      </c>
    </row>
    <row r="165" spans="2:65" s="12" customFormat="1" ht="11.25">
      <c r="B165" s="146"/>
      <c r="D165" s="142" t="s">
        <v>136</v>
      </c>
      <c r="E165" s="147" t="s">
        <v>1</v>
      </c>
      <c r="F165" s="148" t="s">
        <v>178</v>
      </c>
      <c r="H165" s="147" t="s">
        <v>1</v>
      </c>
      <c r="I165" s="149"/>
      <c r="L165" s="146"/>
      <c r="M165" s="150"/>
      <c r="T165" s="151"/>
      <c r="AT165" s="147" t="s">
        <v>136</v>
      </c>
      <c r="AU165" s="147" t="s">
        <v>86</v>
      </c>
      <c r="AV165" s="12" t="s">
        <v>84</v>
      </c>
      <c r="AW165" s="12" t="s">
        <v>32</v>
      </c>
      <c r="AX165" s="12" t="s">
        <v>76</v>
      </c>
      <c r="AY165" s="147" t="s">
        <v>124</v>
      </c>
    </row>
    <row r="166" spans="2:65" s="13" customFormat="1" ht="11.25">
      <c r="B166" s="152"/>
      <c r="D166" s="142" t="s">
        <v>136</v>
      </c>
      <c r="E166" s="153" t="s">
        <v>1</v>
      </c>
      <c r="F166" s="154" t="s">
        <v>179</v>
      </c>
      <c r="H166" s="155">
        <v>-3.2160000000000002</v>
      </c>
      <c r="I166" s="156"/>
      <c r="L166" s="152"/>
      <c r="M166" s="157"/>
      <c r="T166" s="158"/>
      <c r="AT166" s="153" t="s">
        <v>136</v>
      </c>
      <c r="AU166" s="153" t="s">
        <v>86</v>
      </c>
      <c r="AV166" s="13" t="s">
        <v>86</v>
      </c>
      <c r="AW166" s="13" t="s">
        <v>32</v>
      </c>
      <c r="AX166" s="13" t="s">
        <v>76</v>
      </c>
      <c r="AY166" s="153" t="s">
        <v>124</v>
      </c>
    </row>
    <row r="167" spans="2:65" s="13" customFormat="1" ht="11.25">
      <c r="B167" s="152"/>
      <c r="D167" s="142" t="s">
        <v>136</v>
      </c>
      <c r="E167" s="153" t="s">
        <v>1</v>
      </c>
      <c r="F167" s="154" t="s">
        <v>182</v>
      </c>
      <c r="H167" s="155">
        <v>-1.02</v>
      </c>
      <c r="I167" s="156"/>
      <c r="L167" s="152"/>
      <c r="M167" s="157"/>
      <c r="T167" s="158"/>
      <c r="AT167" s="153" t="s">
        <v>136</v>
      </c>
      <c r="AU167" s="153" t="s">
        <v>86</v>
      </c>
      <c r="AV167" s="13" t="s">
        <v>86</v>
      </c>
      <c r="AW167" s="13" t="s">
        <v>32</v>
      </c>
      <c r="AX167" s="13" t="s">
        <v>76</v>
      </c>
      <c r="AY167" s="153" t="s">
        <v>124</v>
      </c>
    </row>
    <row r="168" spans="2:65" s="15" customFormat="1" ht="11.25">
      <c r="B168" s="177"/>
      <c r="D168" s="142" t="s">
        <v>136</v>
      </c>
      <c r="E168" s="178" t="s">
        <v>1</v>
      </c>
      <c r="F168" s="179" t="s">
        <v>180</v>
      </c>
      <c r="H168" s="180">
        <v>15.233000000000001</v>
      </c>
      <c r="I168" s="181"/>
      <c r="L168" s="177"/>
      <c r="M168" s="182"/>
      <c r="T168" s="183"/>
      <c r="AT168" s="178" t="s">
        <v>136</v>
      </c>
      <c r="AU168" s="178" t="s">
        <v>86</v>
      </c>
      <c r="AV168" s="15" t="s">
        <v>125</v>
      </c>
      <c r="AW168" s="15" t="s">
        <v>32</v>
      </c>
      <c r="AX168" s="15" t="s">
        <v>76</v>
      </c>
      <c r="AY168" s="178" t="s">
        <v>124</v>
      </c>
    </row>
    <row r="169" spans="2:65" s="14" customFormat="1" ht="11.25">
      <c r="B169" s="159"/>
      <c r="D169" s="142" t="s">
        <v>136</v>
      </c>
      <c r="E169" s="160" t="s">
        <v>1</v>
      </c>
      <c r="F169" s="161" t="s">
        <v>148</v>
      </c>
      <c r="H169" s="162">
        <v>18.257000000000001</v>
      </c>
      <c r="I169" s="163"/>
      <c r="L169" s="159"/>
      <c r="M169" s="164"/>
      <c r="T169" s="165"/>
      <c r="AT169" s="160" t="s">
        <v>136</v>
      </c>
      <c r="AU169" s="160" t="s">
        <v>86</v>
      </c>
      <c r="AV169" s="14" t="s">
        <v>132</v>
      </c>
      <c r="AW169" s="14" t="s">
        <v>32</v>
      </c>
      <c r="AX169" s="14" t="s">
        <v>84</v>
      </c>
      <c r="AY169" s="160" t="s">
        <v>124</v>
      </c>
    </row>
    <row r="170" spans="2:65" s="11" customFormat="1" ht="22.9" customHeight="1">
      <c r="B170" s="116"/>
      <c r="D170" s="117" t="s">
        <v>75</v>
      </c>
      <c r="E170" s="126" t="s">
        <v>132</v>
      </c>
      <c r="F170" s="126" t="s">
        <v>183</v>
      </c>
      <c r="I170" s="119"/>
      <c r="J170" s="127">
        <f>BK170</f>
        <v>0</v>
      </c>
      <c r="L170" s="116"/>
      <c r="M170" s="121"/>
      <c r="P170" s="122">
        <f>SUM(P171:P206)</f>
        <v>0</v>
      </c>
      <c r="R170" s="122">
        <f>SUM(R171:R206)</f>
        <v>1.4510168926000002</v>
      </c>
      <c r="T170" s="123">
        <f>SUM(T171:T206)</f>
        <v>0</v>
      </c>
      <c r="AR170" s="117" t="s">
        <v>84</v>
      </c>
      <c r="AT170" s="124" t="s">
        <v>75</v>
      </c>
      <c r="AU170" s="124" t="s">
        <v>84</v>
      </c>
      <c r="AY170" s="117" t="s">
        <v>124</v>
      </c>
      <c r="BK170" s="125">
        <f>SUM(BK171:BK206)</f>
        <v>0</v>
      </c>
    </row>
    <row r="171" spans="2:65" s="1" customFormat="1" ht="16.5" customHeight="1">
      <c r="B171" s="128"/>
      <c r="C171" s="129" t="s">
        <v>184</v>
      </c>
      <c r="D171" s="129" t="s">
        <v>127</v>
      </c>
      <c r="E171" s="130" t="s">
        <v>185</v>
      </c>
      <c r="F171" s="131" t="s">
        <v>186</v>
      </c>
      <c r="G171" s="132" t="s">
        <v>187</v>
      </c>
      <c r="H171" s="133">
        <v>0.51900000000000002</v>
      </c>
      <c r="I171" s="134"/>
      <c r="J171" s="135">
        <f>ROUND(I171*H171,2)</f>
        <v>0</v>
      </c>
      <c r="K171" s="131" t="s">
        <v>188</v>
      </c>
      <c r="L171" s="32"/>
      <c r="M171" s="136" t="s">
        <v>1</v>
      </c>
      <c r="N171" s="137" t="s">
        <v>41</v>
      </c>
      <c r="P171" s="138">
        <f>O171*H171</f>
        <v>0</v>
      </c>
      <c r="Q171" s="138">
        <v>2.5019749999999998</v>
      </c>
      <c r="R171" s="138">
        <f>Q171*H171</f>
        <v>1.298525025</v>
      </c>
      <c r="S171" s="138">
        <v>0</v>
      </c>
      <c r="T171" s="139">
        <f>S171*H171</f>
        <v>0</v>
      </c>
      <c r="AR171" s="140" t="s">
        <v>132</v>
      </c>
      <c r="AT171" s="140" t="s">
        <v>127</v>
      </c>
      <c r="AU171" s="140" t="s">
        <v>86</v>
      </c>
      <c r="AY171" s="17" t="s">
        <v>124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7" t="s">
        <v>84</v>
      </c>
      <c r="BK171" s="141">
        <f>ROUND(I171*H171,2)</f>
        <v>0</v>
      </c>
      <c r="BL171" s="17" t="s">
        <v>132</v>
      </c>
      <c r="BM171" s="140" t="s">
        <v>189</v>
      </c>
    </row>
    <row r="172" spans="2:65" s="1" customFormat="1" ht="19.5">
      <c r="B172" s="32"/>
      <c r="D172" s="142" t="s">
        <v>134</v>
      </c>
      <c r="F172" s="143" t="s">
        <v>190</v>
      </c>
      <c r="I172" s="144"/>
      <c r="L172" s="32"/>
      <c r="M172" s="145"/>
      <c r="T172" s="56"/>
      <c r="AT172" s="17" t="s">
        <v>134</v>
      </c>
      <c r="AU172" s="17" t="s">
        <v>86</v>
      </c>
    </row>
    <row r="173" spans="2:65" s="12" customFormat="1" ht="11.25">
      <c r="B173" s="146"/>
      <c r="D173" s="142" t="s">
        <v>136</v>
      </c>
      <c r="E173" s="147" t="s">
        <v>1</v>
      </c>
      <c r="F173" s="148" t="s">
        <v>144</v>
      </c>
      <c r="H173" s="147" t="s">
        <v>1</v>
      </c>
      <c r="I173" s="149"/>
      <c r="L173" s="146"/>
      <c r="M173" s="150"/>
      <c r="T173" s="151"/>
      <c r="AT173" s="147" t="s">
        <v>136</v>
      </c>
      <c r="AU173" s="147" t="s">
        <v>86</v>
      </c>
      <c r="AV173" s="12" t="s">
        <v>84</v>
      </c>
      <c r="AW173" s="12" t="s">
        <v>32</v>
      </c>
      <c r="AX173" s="12" t="s">
        <v>76</v>
      </c>
      <c r="AY173" s="147" t="s">
        <v>124</v>
      </c>
    </row>
    <row r="174" spans="2:65" s="13" customFormat="1" ht="11.25">
      <c r="B174" s="152"/>
      <c r="D174" s="142" t="s">
        <v>136</v>
      </c>
      <c r="E174" s="153" t="s">
        <v>1</v>
      </c>
      <c r="F174" s="154" t="s">
        <v>191</v>
      </c>
      <c r="H174" s="155">
        <v>0.104</v>
      </c>
      <c r="I174" s="156"/>
      <c r="L174" s="152"/>
      <c r="M174" s="157"/>
      <c r="T174" s="158"/>
      <c r="AT174" s="153" t="s">
        <v>136</v>
      </c>
      <c r="AU174" s="153" t="s">
        <v>86</v>
      </c>
      <c r="AV174" s="13" t="s">
        <v>86</v>
      </c>
      <c r="AW174" s="13" t="s">
        <v>32</v>
      </c>
      <c r="AX174" s="13" t="s">
        <v>76</v>
      </c>
      <c r="AY174" s="153" t="s">
        <v>124</v>
      </c>
    </row>
    <row r="175" spans="2:65" s="13" customFormat="1" ht="11.25">
      <c r="B175" s="152"/>
      <c r="D175" s="142" t="s">
        <v>136</v>
      </c>
      <c r="E175" s="153" t="s">
        <v>1</v>
      </c>
      <c r="F175" s="154" t="s">
        <v>192</v>
      </c>
      <c r="H175" s="155">
        <v>0.183</v>
      </c>
      <c r="I175" s="156"/>
      <c r="L175" s="152"/>
      <c r="M175" s="157"/>
      <c r="T175" s="158"/>
      <c r="AT175" s="153" t="s">
        <v>136</v>
      </c>
      <c r="AU175" s="153" t="s">
        <v>86</v>
      </c>
      <c r="AV175" s="13" t="s">
        <v>86</v>
      </c>
      <c r="AW175" s="13" t="s">
        <v>32</v>
      </c>
      <c r="AX175" s="13" t="s">
        <v>76</v>
      </c>
      <c r="AY175" s="153" t="s">
        <v>124</v>
      </c>
    </row>
    <row r="176" spans="2:65" s="15" customFormat="1" ht="11.25">
      <c r="B176" s="177"/>
      <c r="D176" s="142" t="s">
        <v>136</v>
      </c>
      <c r="E176" s="178" t="s">
        <v>1</v>
      </c>
      <c r="F176" s="179" t="s">
        <v>180</v>
      </c>
      <c r="H176" s="180">
        <v>0.28699999999999998</v>
      </c>
      <c r="I176" s="181"/>
      <c r="L176" s="177"/>
      <c r="M176" s="182"/>
      <c r="T176" s="183"/>
      <c r="AT176" s="178" t="s">
        <v>136</v>
      </c>
      <c r="AU176" s="178" t="s">
        <v>86</v>
      </c>
      <c r="AV176" s="15" t="s">
        <v>125</v>
      </c>
      <c r="AW176" s="15" t="s">
        <v>32</v>
      </c>
      <c r="AX176" s="15" t="s">
        <v>76</v>
      </c>
      <c r="AY176" s="178" t="s">
        <v>124</v>
      </c>
    </row>
    <row r="177" spans="2:65" s="12" customFormat="1" ht="11.25">
      <c r="B177" s="146"/>
      <c r="D177" s="142" t="s">
        <v>136</v>
      </c>
      <c r="E177" s="147" t="s">
        <v>1</v>
      </c>
      <c r="F177" s="148" t="s">
        <v>146</v>
      </c>
      <c r="H177" s="147" t="s">
        <v>1</v>
      </c>
      <c r="I177" s="149"/>
      <c r="L177" s="146"/>
      <c r="M177" s="150"/>
      <c r="T177" s="151"/>
      <c r="AT177" s="147" t="s">
        <v>136</v>
      </c>
      <c r="AU177" s="147" t="s">
        <v>86</v>
      </c>
      <c r="AV177" s="12" t="s">
        <v>84</v>
      </c>
      <c r="AW177" s="12" t="s">
        <v>32</v>
      </c>
      <c r="AX177" s="12" t="s">
        <v>76</v>
      </c>
      <c r="AY177" s="147" t="s">
        <v>124</v>
      </c>
    </row>
    <row r="178" spans="2:65" s="13" customFormat="1" ht="11.25">
      <c r="B178" s="152"/>
      <c r="D178" s="142" t="s">
        <v>136</v>
      </c>
      <c r="E178" s="153" t="s">
        <v>1</v>
      </c>
      <c r="F178" s="154" t="s">
        <v>193</v>
      </c>
      <c r="H178" s="155">
        <v>0.16600000000000001</v>
      </c>
      <c r="I178" s="156"/>
      <c r="L178" s="152"/>
      <c r="M178" s="157"/>
      <c r="T178" s="158"/>
      <c r="AT178" s="153" t="s">
        <v>136</v>
      </c>
      <c r="AU178" s="153" t="s">
        <v>86</v>
      </c>
      <c r="AV178" s="13" t="s">
        <v>86</v>
      </c>
      <c r="AW178" s="13" t="s">
        <v>32</v>
      </c>
      <c r="AX178" s="13" t="s">
        <v>76</v>
      </c>
      <c r="AY178" s="153" t="s">
        <v>124</v>
      </c>
    </row>
    <row r="179" spans="2:65" s="13" customFormat="1" ht="11.25">
      <c r="B179" s="152"/>
      <c r="D179" s="142" t="s">
        <v>136</v>
      </c>
      <c r="E179" s="153" t="s">
        <v>1</v>
      </c>
      <c r="F179" s="154" t="s">
        <v>194</v>
      </c>
      <c r="H179" s="155">
        <v>6.6000000000000003E-2</v>
      </c>
      <c r="I179" s="156"/>
      <c r="L179" s="152"/>
      <c r="M179" s="157"/>
      <c r="T179" s="158"/>
      <c r="AT179" s="153" t="s">
        <v>136</v>
      </c>
      <c r="AU179" s="153" t="s">
        <v>86</v>
      </c>
      <c r="AV179" s="13" t="s">
        <v>86</v>
      </c>
      <c r="AW179" s="13" t="s">
        <v>32</v>
      </c>
      <c r="AX179" s="13" t="s">
        <v>76</v>
      </c>
      <c r="AY179" s="153" t="s">
        <v>124</v>
      </c>
    </row>
    <row r="180" spans="2:65" s="15" customFormat="1" ht="11.25">
      <c r="B180" s="177"/>
      <c r="D180" s="142" t="s">
        <v>136</v>
      </c>
      <c r="E180" s="178" t="s">
        <v>1</v>
      </c>
      <c r="F180" s="179" t="s">
        <v>180</v>
      </c>
      <c r="H180" s="180">
        <v>0.23200000000000001</v>
      </c>
      <c r="I180" s="181"/>
      <c r="L180" s="177"/>
      <c r="M180" s="182"/>
      <c r="T180" s="183"/>
      <c r="AT180" s="178" t="s">
        <v>136</v>
      </c>
      <c r="AU180" s="178" t="s">
        <v>86</v>
      </c>
      <c r="AV180" s="15" t="s">
        <v>125</v>
      </c>
      <c r="AW180" s="15" t="s">
        <v>32</v>
      </c>
      <c r="AX180" s="15" t="s">
        <v>76</v>
      </c>
      <c r="AY180" s="178" t="s">
        <v>124</v>
      </c>
    </row>
    <row r="181" spans="2:65" s="14" customFormat="1" ht="11.25">
      <c r="B181" s="159"/>
      <c r="D181" s="142" t="s">
        <v>136</v>
      </c>
      <c r="E181" s="160" t="s">
        <v>1</v>
      </c>
      <c r="F181" s="161" t="s">
        <v>148</v>
      </c>
      <c r="H181" s="162">
        <v>0.51899999999999991</v>
      </c>
      <c r="I181" s="163"/>
      <c r="L181" s="159"/>
      <c r="M181" s="164"/>
      <c r="T181" s="165"/>
      <c r="AT181" s="160" t="s">
        <v>136</v>
      </c>
      <c r="AU181" s="160" t="s">
        <v>86</v>
      </c>
      <c r="AV181" s="14" t="s">
        <v>132</v>
      </c>
      <c r="AW181" s="14" t="s">
        <v>32</v>
      </c>
      <c r="AX181" s="14" t="s">
        <v>84</v>
      </c>
      <c r="AY181" s="160" t="s">
        <v>124</v>
      </c>
    </row>
    <row r="182" spans="2:65" s="1" customFormat="1" ht="16.5" customHeight="1">
      <c r="B182" s="128"/>
      <c r="C182" s="129" t="s">
        <v>167</v>
      </c>
      <c r="D182" s="129" t="s">
        <v>127</v>
      </c>
      <c r="E182" s="130" t="s">
        <v>195</v>
      </c>
      <c r="F182" s="131" t="s">
        <v>196</v>
      </c>
      <c r="G182" s="132" t="s">
        <v>130</v>
      </c>
      <c r="H182" s="133">
        <v>7.0519999999999996</v>
      </c>
      <c r="I182" s="134"/>
      <c r="J182" s="135">
        <f>ROUND(I182*H182,2)</f>
        <v>0</v>
      </c>
      <c r="K182" s="131" t="s">
        <v>158</v>
      </c>
      <c r="L182" s="32"/>
      <c r="M182" s="136" t="s">
        <v>1</v>
      </c>
      <c r="N182" s="137" t="s">
        <v>41</v>
      </c>
      <c r="P182" s="138">
        <f>O182*H182</f>
        <v>0</v>
      </c>
      <c r="Q182" s="138">
        <v>1.11725E-2</v>
      </c>
      <c r="R182" s="138">
        <f>Q182*H182</f>
        <v>7.8788469999999999E-2</v>
      </c>
      <c r="S182" s="138">
        <v>0</v>
      </c>
      <c r="T182" s="139">
        <f>S182*H182</f>
        <v>0</v>
      </c>
      <c r="AR182" s="140" t="s">
        <v>132</v>
      </c>
      <c r="AT182" s="140" t="s">
        <v>127</v>
      </c>
      <c r="AU182" s="140" t="s">
        <v>86</v>
      </c>
      <c r="AY182" s="17" t="s">
        <v>124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7" t="s">
        <v>84</v>
      </c>
      <c r="BK182" s="141">
        <f>ROUND(I182*H182,2)</f>
        <v>0</v>
      </c>
      <c r="BL182" s="17" t="s">
        <v>132</v>
      </c>
      <c r="BM182" s="140" t="s">
        <v>197</v>
      </c>
    </row>
    <row r="183" spans="2:65" s="1" customFormat="1" ht="11.25">
      <c r="B183" s="32"/>
      <c r="D183" s="142" t="s">
        <v>134</v>
      </c>
      <c r="F183" s="143" t="s">
        <v>198</v>
      </c>
      <c r="I183" s="144"/>
      <c r="L183" s="32"/>
      <c r="M183" s="145"/>
      <c r="T183" s="56"/>
      <c r="AT183" s="17" t="s">
        <v>134</v>
      </c>
      <c r="AU183" s="17" t="s">
        <v>86</v>
      </c>
    </row>
    <row r="184" spans="2:65" s="12" customFormat="1" ht="11.25">
      <c r="B184" s="146"/>
      <c r="D184" s="142" t="s">
        <v>136</v>
      </c>
      <c r="E184" s="147" t="s">
        <v>1</v>
      </c>
      <c r="F184" s="148" t="s">
        <v>144</v>
      </c>
      <c r="H184" s="147" t="s">
        <v>1</v>
      </c>
      <c r="I184" s="149"/>
      <c r="L184" s="146"/>
      <c r="M184" s="150"/>
      <c r="T184" s="151"/>
      <c r="AT184" s="147" t="s">
        <v>136</v>
      </c>
      <c r="AU184" s="147" t="s">
        <v>86</v>
      </c>
      <c r="AV184" s="12" t="s">
        <v>84</v>
      </c>
      <c r="AW184" s="12" t="s">
        <v>32</v>
      </c>
      <c r="AX184" s="12" t="s">
        <v>76</v>
      </c>
      <c r="AY184" s="147" t="s">
        <v>124</v>
      </c>
    </row>
    <row r="185" spans="2:65" s="13" customFormat="1" ht="11.25">
      <c r="B185" s="152"/>
      <c r="D185" s="142" t="s">
        <v>136</v>
      </c>
      <c r="E185" s="153" t="s">
        <v>1</v>
      </c>
      <c r="F185" s="154" t="s">
        <v>199</v>
      </c>
      <c r="H185" s="155">
        <v>1.8</v>
      </c>
      <c r="I185" s="156"/>
      <c r="L185" s="152"/>
      <c r="M185" s="157"/>
      <c r="T185" s="158"/>
      <c r="AT185" s="153" t="s">
        <v>136</v>
      </c>
      <c r="AU185" s="153" t="s">
        <v>86</v>
      </c>
      <c r="AV185" s="13" t="s">
        <v>86</v>
      </c>
      <c r="AW185" s="13" t="s">
        <v>32</v>
      </c>
      <c r="AX185" s="13" t="s">
        <v>76</v>
      </c>
      <c r="AY185" s="153" t="s">
        <v>124</v>
      </c>
    </row>
    <row r="186" spans="2:65" s="13" customFormat="1" ht="11.25">
      <c r="B186" s="152"/>
      <c r="D186" s="142" t="s">
        <v>136</v>
      </c>
      <c r="E186" s="153" t="s">
        <v>1</v>
      </c>
      <c r="F186" s="154" t="s">
        <v>200</v>
      </c>
      <c r="H186" s="155">
        <v>1.22</v>
      </c>
      <c r="I186" s="156"/>
      <c r="L186" s="152"/>
      <c r="M186" s="157"/>
      <c r="T186" s="158"/>
      <c r="AT186" s="153" t="s">
        <v>136</v>
      </c>
      <c r="AU186" s="153" t="s">
        <v>86</v>
      </c>
      <c r="AV186" s="13" t="s">
        <v>86</v>
      </c>
      <c r="AW186" s="13" t="s">
        <v>32</v>
      </c>
      <c r="AX186" s="13" t="s">
        <v>76</v>
      </c>
      <c r="AY186" s="153" t="s">
        <v>124</v>
      </c>
    </row>
    <row r="187" spans="2:65" s="15" customFormat="1" ht="11.25">
      <c r="B187" s="177"/>
      <c r="D187" s="142" t="s">
        <v>136</v>
      </c>
      <c r="E187" s="178" t="s">
        <v>1</v>
      </c>
      <c r="F187" s="179" t="s">
        <v>180</v>
      </c>
      <c r="H187" s="180">
        <v>3.02</v>
      </c>
      <c r="I187" s="181"/>
      <c r="L187" s="177"/>
      <c r="M187" s="182"/>
      <c r="T187" s="183"/>
      <c r="AT187" s="178" t="s">
        <v>136</v>
      </c>
      <c r="AU187" s="178" t="s">
        <v>86</v>
      </c>
      <c r="AV187" s="15" t="s">
        <v>125</v>
      </c>
      <c r="AW187" s="15" t="s">
        <v>32</v>
      </c>
      <c r="AX187" s="15" t="s">
        <v>76</v>
      </c>
      <c r="AY187" s="178" t="s">
        <v>124</v>
      </c>
    </row>
    <row r="188" spans="2:65" s="12" customFormat="1" ht="11.25">
      <c r="B188" s="146"/>
      <c r="D188" s="142" t="s">
        <v>136</v>
      </c>
      <c r="E188" s="147" t="s">
        <v>1</v>
      </c>
      <c r="F188" s="148" t="s">
        <v>146</v>
      </c>
      <c r="H188" s="147" t="s">
        <v>1</v>
      </c>
      <c r="I188" s="149"/>
      <c r="L188" s="146"/>
      <c r="M188" s="150"/>
      <c r="T188" s="151"/>
      <c r="AT188" s="147" t="s">
        <v>136</v>
      </c>
      <c r="AU188" s="147" t="s">
        <v>86</v>
      </c>
      <c r="AV188" s="12" t="s">
        <v>84</v>
      </c>
      <c r="AW188" s="12" t="s">
        <v>32</v>
      </c>
      <c r="AX188" s="12" t="s">
        <v>76</v>
      </c>
      <c r="AY188" s="147" t="s">
        <v>124</v>
      </c>
    </row>
    <row r="189" spans="2:65" s="13" customFormat="1" ht="11.25">
      <c r="B189" s="152"/>
      <c r="D189" s="142" t="s">
        <v>136</v>
      </c>
      <c r="E189" s="153" t="s">
        <v>1</v>
      </c>
      <c r="F189" s="154" t="s">
        <v>201</v>
      </c>
      <c r="H189" s="155">
        <v>2.88</v>
      </c>
      <c r="I189" s="156"/>
      <c r="L189" s="152"/>
      <c r="M189" s="157"/>
      <c r="T189" s="158"/>
      <c r="AT189" s="153" t="s">
        <v>136</v>
      </c>
      <c r="AU189" s="153" t="s">
        <v>86</v>
      </c>
      <c r="AV189" s="13" t="s">
        <v>86</v>
      </c>
      <c r="AW189" s="13" t="s">
        <v>32</v>
      </c>
      <c r="AX189" s="13" t="s">
        <v>76</v>
      </c>
      <c r="AY189" s="153" t="s">
        <v>124</v>
      </c>
    </row>
    <row r="190" spans="2:65" s="13" customFormat="1" ht="11.25">
      <c r="B190" s="152"/>
      <c r="D190" s="142" t="s">
        <v>136</v>
      </c>
      <c r="E190" s="153" t="s">
        <v>1</v>
      </c>
      <c r="F190" s="154" t="s">
        <v>202</v>
      </c>
      <c r="H190" s="155">
        <v>1.1519999999999999</v>
      </c>
      <c r="I190" s="156"/>
      <c r="L190" s="152"/>
      <c r="M190" s="157"/>
      <c r="T190" s="158"/>
      <c r="AT190" s="153" t="s">
        <v>136</v>
      </c>
      <c r="AU190" s="153" t="s">
        <v>86</v>
      </c>
      <c r="AV190" s="13" t="s">
        <v>86</v>
      </c>
      <c r="AW190" s="13" t="s">
        <v>32</v>
      </c>
      <c r="AX190" s="13" t="s">
        <v>76</v>
      </c>
      <c r="AY190" s="153" t="s">
        <v>124</v>
      </c>
    </row>
    <row r="191" spans="2:65" s="15" customFormat="1" ht="11.25">
      <c r="B191" s="177"/>
      <c r="D191" s="142" t="s">
        <v>136</v>
      </c>
      <c r="E191" s="178" t="s">
        <v>1</v>
      </c>
      <c r="F191" s="179" t="s">
        <v>180</v>
      </c>
      <c r="H191" s="180">
        <v>4.032</v>
      </c>
      <c r="I191" s="181"/>
      <c r="L191" s="177"/>
      <c r="M191" s="182"/>
      <c r="T191" s="183"/>
      <c r="AT191" s="178" t="s">
        <v>136</v>
      </c>
      <c r="AU191" s="178" t="s">
        <v>86</v>
      </c>
      <c r="AV191" s="15" t="s">
        <v>125</v>
      </c>
      <c r="AW191" s="15" t="s">
        <v>32</v>
      </c>
      <c r="AX191" s="15" t="s">
        <v>76</v>
      </c>
      <c r="AY191" s="178" t="s">
        <v>124</v>
      </c>
    </row>
    <row r="192" spans="2:65" s="14" customFormat="1" ht="11.25">
      <c r="B192" s="159"/>
      <c r="D192" s="142" t="s">
        <v>136</v>
      </c>
      <c r="E192" s="160" t="s">
        <v>1</v>
      </c>
      <c r="F192" s="161" t="s">
        <v>148</v>
      </c>
      <c r="H192" s="162">
        <v>7.0520000000000005</v>
      </c>
      <c r="I192" s="163"/>
      <c r="L192" s="159"/>
      <c r="M192" s="164"/>
      <c r="T192" s="165"/>
      <c r="AT192" s="160" t="s">
        <v>136</v>
      </c>
      <c r="AU192" s="160" t="s">
        <v>86</v>
      </c>
      <c r="AV192" s="14" t="s">
        <v>132</v>
      </c>
      <c r="AW192" s="14" t="s">
        <v>32</v>
      </c>
      <c r="AX192" s="14" t="s">
        <v>84</v>
      </c>
      <c r="AY192" s="160" t="s">
        <v>124</v>
      </c>
    </row>
    <row r="193" spans="2:65" s="1" customFormat="1" ht="16.5" customHeight="1">
      <c r="B193" s="128"/>
      <c r="C193" s="129" t="s">
        <v>203</v>
      </c>
      <c r="D193" s="129" t="s">
        <v>127</v>
      </c>
      <c r="E193" s="130" t="s">
        <v>204</v>
      </c>
      <c r="F193" s="131" t="s">
        <v>205</v>
      </c>
      <c r="G193" s="132" t="s">
        <v>130</v>
      </c>
      <c r="H193" s="133">
        <v>7.0519999999999996</v>
      </c>
      <c r="I193" s="134"/>
      <c r="J193" s="135">
        <f>ROUND(I193*H193,2)</f>
        <v>0</v>
      </c>
      <c r="K193" s="131" t="s">
        <v>158</v>
      </c>
      <c r="L193" s="32"/>
      <c r="M193" s="136" t="s">
        <v>1</v>
      </c>
      <c r="N193" s="137" t="s">
        <v>41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132</v>
      </c>
      <c r="AT193" s="140" t="s">
        <v>127</v>
      </c>
      <c r="AU193" s="140" t="s">
        <v>86</v>
      </c>
      <c r="AY193" s="17" t="s">
        <v>124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7" t="s">
        <v>84</v>
      </c>
      <c r="BK193" s="141">
        <f>ROUND(I193*H193,2)</f>
        <v>0</v>
      </c>
      <c r="BL193" s="17" t="s">
        <v>132</v>
      </c>
      <c r="BM193" s="140" t="s">
        <v>206</v>
      </c>
    </row>
    <row r="194" spans="2:65" s="1" customFormat="1" ht="11.25">
      <c r="B194" s="32"/>
      <c r="D194" s="142" t="s">
        <v>134</v>
      </c>
      <c r="F194" s="143" t="s">
        <v>207</v>
      </c>
      <c r="I194" s="144"/>
      <c r="L194" s="32"/>
      <c r="M194" s="145"/>
      <c r="T194" s="56"/>
      <c r="AT194" s="17" t="s">
        <v>134</v>
      </c>
      <c r="AU194" s="17" t="s">
        <v>86</v>
      </c>
    </row>
    <row r="195" spans="2:65" s="1" customFormat="1" ht="24.2" customHeight="1">
      <c r="B195" s="128"/>
      <c r="C195" s="129" t="s">
        <v>208</v>
      </c>
      <c r="D195" s="129" t="s">
        <v>127</v>
      </c>
      <c r="E195" s="130" t="s">
        <v>209</v>
      </c>
      <c r="F195" s="131" t="s">
        <v>210</v>
      </c>
      <c r="G195" s="132" t="s">
        <v>157</v>
      </c>
      <c r="H195" s="133">
        <v>7.0000000000000007E-2</v>
      </c>
      <c r="I195" s="134"/>
      <c r="J195" s="135">
        <f>ROUND(I195*H195,2)</f>
        <v>0</v>
      </c>
      <c r="K195" s="131" t="s">
        <v>188</v>
      </c>
      <c r="L195" s="32"/>
      <c r="M195" s="136" t="s">
        <v>1</v>
      </c>
      <c r="N195" s="137" t="s">
        <v>41</v>
      </c>
      <c r="P195" s="138">
        <f>O195*H195</f>
        <v>0</v>
      </c>
      <c r="Q195" s="138">
        <v>1.0529056800000001</v>
      </c>
      <c r="R195" s="138">
        <f>Q195*H195</f>
        <v>7.3703397600000012E-2</v>
      </c>
      <c r="S195" s="138">
        <v>0</v>
      </c>
      <c r="T195" s="139">
        <f>S195*H195</f>
        <v>0</v>
      </c>
      <c r="AR195" s="140" t="s">
        <v>132</v>
      </c>
      <c r="AT195" s="140" t="s">
        <v>127</v>
      </c>
      <c r="AU195" s="140" t="s">
        <v>86</v>
      </c>
      <c r="AY195" s="17" t="s">
        <v>124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7" t="s">
        <v>84</v>
      </c>
      <c r="BK195" s="141">
        <f>ROUND(I195*H195,2)</f>
        <v>0</v>
      </c>
      <c r="BL195" s="17" t="s">
        <v>132</v>
      </c>
      <c r="BM195" s="140" t="s">
        <v>211</v>
      </c>
    </row>
    <row r="196" spans="2:65" s="1" customFormat="1" ht="19.5">
      <c r="B196" s="32"/>
      <c r="D196" s="142" t="s">
        <v>134</v>
      </c>
      <c r="F196" s="143" t="s">
        <v>212</v>
      </c>
      <c r="I196" s="144"/>
      <c r="L196" s="32"/>
      <c r="M196" s="145"/>
      <c r="T196" s="56"/>
      <c r="AT196" s="17" t="s">
        <v>134</v>
      </c>
      <c r="AU196" s="17" t="s">
        <v>86</v>
      </c>
    </row>
    <row r="197" spans="2:65" s="12" customFormat="1" ht="11.25">
      <c r="B197" s="146"/>
      <c r="D197" s="142" t="s">
        <v>136</v>
      </c>
      <c r="E197" s="147" t="s">
        <v>1</v>
      </c>
      <c r="F197" s="148" t="s">
        <v>213</v>
      </c>
      <c r="H197" s="147" t="s">
        <v>1</v>
      </c>
      <c r="I197" s="149"/>
      <c r="L197" s="146"/>
      <c r="M197" s="150"/>
      <c r="T197" s="151"/>
      <c r="AT197" s="147" t="s">
        <v>136</v>
      </c>
      <c r="AU197" s="147" t="s">
        <v>86</v>
      </c>
      <c r="AV197" s="12" t="s">
        <v>84</v>
      </c>
      <c r="AW197" s="12" t="s">
        <v>32</v>
      </c>
      <c r="AX197" s="12" t="s">
        <v>76</v>
      </c>
      <c r="AY197" s="147" t="s">
        <v>124</v>
      </c>
    </row>
    <row r="198" spans="2:65" s="12" customFormat="1" ht="11.25">
      <c r="B198" s="146"/>
      <c r="D198" s="142" t="s">
        <v>136</v>
      </c>
      <c r="E198" s="147" t="s">
        <v>1</v>
      </c>
      <c r="F198" s="148" t="s">
        <v>144</v>
      </c>
      <c r="H198" s="147" t="s">
        <v>1</v>
      </c>
      <c r="I198" s="149"/>
      <c r="L198" s="146"/>
      <c r="M198" s="150"/>
      <c r="T198" s="151"/>
      <c r="AT198" s="147" t="s">
        <v>136</v>
      </c>
      <c r="AU198" s="147" t="s">
        <v>86</v>
      </c>
      <c r="AV198" s="12" t="s">
        <v>84</v>
      </c>
      <c r="AW198" s="12" t="s">
        <v>32</v>
      </c>
      <c r="AX198" s="12" t="s">
        <v>76</v>
      </c>
      <c r="AY198" s="147" t="s">
        <v>124</v>
      </c>
    </row>
    <row r="199" spans="2:65" s="13" customFormat="1" ht="11.25">
      <c r="B199" s="152"/>
      <c r="D199" s="142" t="s">
        <v>136</v>
      </c>
      <c r="E199" s="153" t="s">
        <v>1</v>
      </c>
      <c r="F199" s="154" t="s">
        <v>214</v>
      </c>
      <c r="H199" s="155">
        <v>1.4E-2</v>
      </c>
      <c r="I199" s="156"/>
      <c r="L199" s="152"/>
      <c r="M199" s="157"/>
      <c r="T199" s="158"/>
      <c r="AT199" s="153" t="s">
        <v>136</v>
      </c>
      <c r="AU199" s="153" t="s">
        <v>86</v>
      </c>
      <c r="AV199" s="13" t="s">
        <v>86</v>
      </c>
      <c r="AW199" s="13" t="s">
        <v>32</v>
      </c>
      <c r="AX199" s="13" t="s">
        <v>76</v>
      </c>
      <c r="AY199" s="153" t="s">
        <v>124</v>
      </c>
    </row>
    <row r="200" spans="2:65" s="13" customFormat="1" ht="11.25">
      <c r="B200" s="152"/>
      <c r="D200" s="142" t="s">
        <v>136</v>
      </c>
      <c r="E200" s="153" t="s">
        <v>1</v>
      </c>
      <c r="F200" s="154" t="s">
        <v>215</v>
      </c>
      <c r="H200" s="155">
        <v>0.01</v>
      </c>
      <c r="I200" s="156"/>
      <c r="L200" s="152"/>
      <c r="M200" s="157"/>
      <c r="T200" s="158"/>
      <c r="AT200" s="153" t="s">
        <v>136</v>
      </c>
      <c r="AU200" s="153" t="s">
        <v>86</v>
      </c>
      <c r="AV200" s="13" t="s">
        <v>86</v>
      </c>
      <c r="AW200" s="13" t="s">
        <v>32</v>
      </c>
      <c r="AX200" s="13" t="s">
        <v>76</v>
      </c>
      <c r="AY200" s="153" t="s">
        <v>124</v>
      </c>
    </row>
    <row r="201" spans="2:65" s="15" customFormat="1" ht="11.25">
      <c r="B201" s="177"/>
      <c r="D201" s="142" t="s">
        <v>136</v>
      </c>
      <c r="E201" s="178" t="s">
        <v>1</v>
      </c>
      <c r="F201" s="179" t="s">
        <v>180</v>
      </c>
      <c r="H201" s="180">
        <v>2.4E-2</v>
      </c>
      <c r="I201" s="181"/>
      <c r="L201" s="177"/>
      <c r="M201" s="182"/>
      <c r="T201" s="183"/>
      <c r="AT201" s="178" t="s">
        <v>136</v>
      </c>
      <c r="AU201" s="178" t="s">
        <v>86</v>
      </c>
      <c r="AV201" s="15" t="s">
        <v>125</v>
      </c>
      <c r="AW201" s="15" t="s">
        <v>32</v>
      </c>
      <c r="AX201" s="15" t="s">
        <v>76</v>
      </c>
      <c r="AY201" s="178" t="s">
        <v>124</v>
      </c>
    </row>
    <row r="202" spans="2:65" s="12" customFormat="1" ht="11.25">
      <c r="B202" s="146"/>
      <c r="D202" s="142" t="s">
        <v>136</v>
      </c>
      <c r="E202" s="147" t="s">
        <v>1</v>
      </c>
      <c r="F202" s="148" t="s">
        <v>146</v>
      </c>
      <c r="H202" s="147" t="s">
        <v>1</v>
      </c>
      <c r="I202" s="149"/>
      <c r="L202" s="146"/>
      <c r="M202" s="150"/>
      <c r="T202" s="151"/>
      <c r="AT202" s="147" t="s">
        <v>136</v>
      </c>
      <c r="AU202" s="147" t="s">
        <v>86</v>
      </c>
      <c r="AV202" s="12" t="s">
        <v>84</v>
      </c>
      <c r="AW202" s="12" t="s">
        <v>32</v>
      </c>
      <c r="AX202" s="12" t="s">
        <v>76</v>
      </c>
      <c r="AY202" s="147" t="s">
        <v>124</v>
      </c>
    </row>
    <row r="203" spans="2:65" s="13" customFormat="1" ht="11.25">
      <c r="B203" s="152"/>
      <c r="D203" s="142" t="s">
        <v>136</v>
      </c>
      <c r="E203" s="153" t="s">
        <v>1</v>
      </c>
      <c r="F203" s="154" t="s">
        <v>216</v>
      </c>
      <c r="H203" s="155">
        <v>2.3E-2</v>
      </c>
      <c r="I203" s="156"/>
      <c r="L203" s="152"/>
      <c r="M203" s="157"/>
      <c r="T203" s="158"/>
      <c r="AT203" s="153" t="s">
        <v>136</v>
      </c>
      <c r="AU203" s="153" t="s">
        <v>86</v>
      </c>
      <c r="AV203" s="13" t="s">
        <v>86</v>
      </c>
      <c r="AW203" s="13" t="s">
        <v>32</v>
      </c>
      <c r="AX203" s="13" t="s">
        <v>76</v>
      </c>
      <c r="AY203" s="153" t="s">
        <v>124</v>
      </c>
    </row>
    <row r="204" spans="2:65" s="13" customFormat="1" ht="11.25">
      <c r="B204" s="152"/>
      <c r="D204" s="142" t="s">
        <v>136</v>
      </c>
      <c r="E204" s="153" t="s">
        <v>1</v>
      </c>
      <c r="F204" s="154" t="s">
        <v>216</v>
      </c>
      <c r="H204" s="155">
        <v>2.3E-2</v>
      </c>
      <c r="I204" s="156"/>
      <c r="L204" s="152"/>
      <c r="M204" s="157"/>
      <c r="T204" s="158"/>
      <c r="AT204" s="153" t="s">
        <v>136</v>
      </c>
      <c r="AU204" s="153" t="s">
        <v>86</v>
      </c>
      <c r="AV204" s="13" t="s">
        <v>86</v>
      </c>
      <c r="AW204" s="13" t="s">
        <v>32</v>
      </c>
      <c r="AX204" s="13" t="s">
        <v>76</v>
      </c>
      <c r="AY204" s="153" t="s">
        <v>124</v>
      </c>
    </row>
    <row r="205" spans="2:65" s="15" customFormat="1" ht="11.25">
      <c r="B205" s="177"/>
      <c r="D205" s="142" t="s">
        <v>136</v>
      </c>
      <c r="E205" s="178" t="s">
        <v>1</v>
      </c>
      <c r="F205" s="179" t="s">
        <v>180</v>
      </c>
      <c r="H205" s="180">
        <v>4.5999999999999999E-2</v>
      </c>
      <c r="I205" s="181"/>
      <c r="L205" s="177"/>
      <c r="M205" s="182"/>
      <c r="T205" s="183"/>
      <c r="AT205" s="178" t="s">
        <v>136</v>
      </c>
      <c r="AU205" s="178" t="s">
        <v>86</v>
      </c>
      <c r="AV205" s="15" t="s">
        <v>125</v>
      </c>
      <c r="AW205" s="15" t="s">
        <v>32</v>
      </c>
      <c r="AX205" s="15" t="s">
        <v>76</v>
      </c>
      <c r="AY205" s="178" t="s">
        <v>124</v>
      </c>
    </row>
    <row r="206" spans="2:65" s="14" customFormat="1" ht="11.25">
      <c r="B206" s="159"/>
      <c r="D206" s="142" t="s">
        <v>136</v>
      </c>
      <c r="E206" s="160" t="s">
        <v>1</v>
      </c>
      <c r="F206" s="161" t="s">
        <v>148</v>
      </c>
      <c r="H206" s="162">
        <v>7.0000000000000007E-2</v>
      </c>
      <c r="I206" s="163"/>
      <c r="L206" s="159"/>
      <c r="M206" s="164"/>
      <c r="T206" s="165"/>
      <c r="AT206" s="160" t="s">
        <v>136</v>
      </c>
      <c r="AU206" s="160" t="s">
        <v>86</v>
      </c>
      <c r="AV206" s="14" t="s">
        <v>132</v>
      </c>
      <c r="AW206" s="14" t="s">
        <v>32</v>
      </c>
      <c r="AX206" s="14" t="s">
        <v>84</v>
      </c>
      <c r="AY206" s="160" t="s">
        <v>124</v>
      </c>
    </row>
    <row r="207" spans="2:65" s="11" customFormat="1" ht="22.9" customHeight="1">
      <c r="B207" s="116"/>
      <c r="D207" s="117" t="s">
        <v>75</v>
      </c>
      <c r="E207" s="126" t="s">
        <v>172</v>
      </c>
      <c r="F207" s="126" t="s">
        <v>217</v>
      </c>
      <c r="I207" s="119"/>
      <c r="J207" s="127">
        <f>BK207</f>
        <v>0</v>
      </c>
      <c r="L207" s="116"/>
      <c r="M207" s="121"/>
      <c r="P207" s="122">
        <f>SUM(P208:P249)</f>
        <v>0</v>
      </c>
      <c r="R207" s="122">
        <f>SUM(R208:R249)</f>
        <v>1.3355977800000001</v>
      </c>
      <c r="T207" s="123">
        <f>SUM(T208:T249)</f>
        <v>0</v>
      </c>
      <c r="AR207" s="117" t="s">
        <v>84</v>
      </c>
      <c r="AT207" s="124" t="s">
        <v>75</v>
      </c>
      <c r="AU207" s="124" t="s">
        <v>84</v>
      </c>
      <c r="AY207" s="117" t="s">
        <v>124</v>
      </c>
      <c r="BK207" s="125">
        <f>SUM(BK208:BK249)</f>
        <v>0</v>
      </c>
    </row>
    <row r="208" spans="2:65" s="1" customFormat="1" ht="16.5" customHeight="1">
      <c r="B208" s="128"/>
      <c r="C208" s="129" t="s">
        <v>218</v>
      </c>
      <c r="D208" s="129" t="s">
        <v>127</v>
      </c>
      <c r="E208" s="130" t="s">
        <v>219</v>
      </c>
      <c r="F208" s="131" t="s">
        <v>220</v>
      </c>
      <c r="G208" s="132" t="s">
        <v>130</v>
      </c>
      <c r="H208" s="133">
        <v>55.442</v>
      </c>
      <c r="I208" s="134"/>
      <c r="J208" s="135">
        <f>ROUND(I208*H208,2)</f>
        <v>0</v>
      </c>
      <c r="K208" s="131" t="s">
        <v>131</v>
      </c>
      <c r="L208" s="32"/>
      <c r="M208" s="136" t="s">
        <v>1</v>
      </c>
      <c r="N208" s="137" t="s">
        <v>41</v>
      </c>
      <c r="P208" s="138">
        <f>O208*H208</f>
        <v>0</v>
      </c>
      <c r="Q208" s="138">
        <v>6.4999999999999997E-3</v>
      </c>
      <c r="R208" s="138">
        <f>Q208*H208</f>
        <v>0.360373</v>
      </c>
      <c r="S208" s="138">
        <v>0</v>
      </c>
      <c r="T208" s="139">
        <f>S208*H208</f>
        <v>0</v>
      </c>
      <c r="AR208" s="140" t="s">
        <v>132</v>
      </c>
      <c r="AT208" s="140" t="s">
        <v>127</v>
      </c>
      <c r="AU208" s="140" t="s">
        <v>86</v>
      </c>
      <c r="AY208" s="17" t="s">
        <v>124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7" t="s">
        <v>84</v>
      </c>
      <c r="BK208" s="141">
        <f>ROUND(I208*H208,2)</f>
        <v>0</v>
      </c>
      <c r="BL208" s="17" t="s">
        <v>132</v>
      </c>
      <c r="BM208" s="140" t="s">
        <v>221</v>
      </c>
    </row>
    <row r="209" spans="2:65" s="1" customFormat="1" ht="19.5">
      <c r="B209" s="32"/>
      <c r="D209" s="142" t="s">
        <v>134</v>
      </c>
      <c r="F209" s="143" t="s">
        <v>222</v>
      </c>
      <c r="I209" s="144"/>
      <c r="L209" s="32"/>
      <c r="M209" s="145"/>
      <c r="T209" s="56"/>
      <c r="AT209" s="17" t="s">
        <v>134</v>
      </c>
      <c r="AU209" s="17" t="s">
        <v>86</v>
      </c>
    </row>
    <row r="210" spans="2:65" s="12" customFormat="1" ht="11.25">
      <c r="B210" s="146"/>
      <c r="D210" s="142" t="s">
        <v>136</v>
      </c>
      <c r="E210" s="147" t="s">
        <v>1</v>
      </c>
      <c r="F210" s="148" t="s">
        <v>144</v>
      </c>
      <c r="H210" s="147" t="s">
        <v>1</v>
      </c>
      <c r="I210" s="149"/>
      <c r="L210" s="146"/>
      <c r="M210" s="150"/>
      <c r="T210" s="151"/>
      <c r="AT210" s="147" t="s">
        <v>136</v>
      </c>
      <c r="AU210" s="147" t="s">
        <v>86</v>
      </c>
      <c r="AV210" s="12" t="s">
        <v>84</v>
      </c>
      <c r="AW210" s="12" t="s">
        <v>32</v>
      </c>
      <c r="AX210" s="12" t="s">
        <v>76</v>
      </c>
      <c r="AY210" s="147" t="s">
        <v>124</v>
      </c>
    </row>
    <row r="211" spans="2:65" s="13" customFormat="1" ht="11.25">
      <c r="B211" s="152"/>
      <c r="D211" s="142" t="s">
        <v>136</v>
      </c>
      <c r="E211" s="153" t="s">
        <v>1</v>
      </c>
      <c r="F211" s="154" t="s">
        <v>223</v>
      </c>
      <c r="H211" s="155">
        <v>31.408000000000001</v>
      </c>
      <c r="I211" s="156"/>
      <c r="L211" s="152"/>
      <c r="M211" s="157"/>
      <c r="T211" s="158"/>
      <c r="AT211" s="153" t="s">
        <v>136</v>
      </c>
      <c r="AU211" s="153" t="s">
        <v>86</v>
      </c>
      <c r="AV211" s="13" t="s">
        <v>86</v>
      </c>
      <c r="AW211" s="13" t="s">
        <v>32</v>
      </c>
      <c r="AX211" s="13" t="s">
        <v>76</v>
      </c>
      <c r="AY211" s="153" t="s">
        <v>124</v>
      </c>
    </row>
    <row r="212" spans="2:65" s="12" customFormat="1" ht="11.25">
      <c r="B212" s="146"/>
      <c r="D212" s="142" t="s">
        <v>136</v>
      </c>
      <c r="E212" s="147" t="s">
        <v>1</v>
      </c>
      <c r="F212" s="148" t="s">
        <v>178</v>
      </c>
      <c r="H212" s="147" t="s">
        <v>1</v>
      </c>
      <c r="I212" s="149"/>
      <c r="L212" s="146"/>
      <c r="M212" s="150"/>
      <c r="T212" s="151"/>
      <c r="AT212" s="147" t="s">
        <v>136</v>
      </c>
      <c r="AU212" s="147" t="s">
        <v>86</v>
      </c>
      <c r="AV212" s="12" t="s">
        <v>84</v>
      </c>
      <c r="AW212" s="12" t="s">
        <v>32</v>
      </c>
      <c r="AX212" s="12" t="s">
        <v>76</v>
      </c>
      <c r="AY212" s="147" t="s">
        <v>124</v>
      </c>
    </row>
    <row r="213" spans="2:65" s="13" customFormat="1" ht="11.25">
      <c r="B213" s="152"/>
      <c r="D213" s="142" t="s">
        <v>136</v>
      </c>
      <c r="E213" s="153" t="s">
        <v>1</v>
      </c>
      <c r="F213" s="154" t="s">
        <v>224</v>
      </c>
      <c r="H213" s="155">
        <v>-6.4320000000000004</v>
      </c>
      <c r="I213" s="156"/>
      <c r="L213" s="152"/>
      <c r="M213" s="157"/>
      <c r="T213" s="158"/>
      <c r="AT213" s="153" t="s">
        <v>136</v>
      </c>
      <c r="AU213" s="153" t="s">
        <v>86</v>
      </c>
      <c r="AV213" s="13" t="s">
        <v>86</v>
      </c>
      <c r="AW213" s="13" t="s">
        <v>32</v>
      </c>
      <c r="AX213" s="13" t="s">
        <v>76</v>
      </c>
      <c r="AY213" s="153" t="s">
        <v>124</v>
      </c>
    </row>
    <row r="214" spans="2:65" s="15" customFormat="1" ht="11.25">
      <c r="B214" s="177"/>
      <c r="D214" s="142" t="s">
        <v>136</v>
      </c>
      <c r="E214" s="178" t="s">
        <v>1</v>
      </c>
      <c r="F214" s="179" t="s">
        <v>180</v>
      </c>
      <c r="H214" s="180">
        <v>24.975999999999999</v>
      </c>
      <c r="I214" s="181"/>
      <c r="L214" s="177"/>
      <c r="M214" s="182"/>
      <c r="T214" s="183"/>
      <c r="AT214" s="178" t="s">
        <v>136</v>
      </c>
      <c r="AU214" s="178" t="s">
        <v>86</v>
      </c>
      <c r="AV214" s="15" t="s">
        <v>125</v>
      </c>
      <c r="AW214" s="15" t="s">
        <v>32</v>
      </c>
      <c r="AX214" s="15" t="s">
        <v>76</v>
      </c>
      <c r="AY214" s="178" t="s">
        <v>124</v>
      </c>
    </row>
    <row r="215" spans="2:65" s="12" customFormat="1" ht="11.25">
      <c r="B215" s="146"/>
      <c r="D215" s="142" t="s">
        <v>136</v>
      </c>
      <c r="E215" s="147" t="s">
        <v>1</v>
      </c>
      <c r="F215" s="148" t="s">
        <v>146</v>
      </c>
      <c r="H215" s="147" t="s">
        <v>1</v>
      </c>
      <c r="I215" s="149"/>
      <c r="L215" s="146"/>
      <c r="M215" s="150"/>
      <c r="T215" s="151"/>
      <c r="AT215" s="147" t="s">
        <v>136</v>
      </c>
      <c r="AU215" s="147" t="s">
        <v>86</v>
      </c>
      <c r="AV215" s="12" t="s">
        <v>84</v>
      </c>
      <c r="AW215" s="12" t="s">
        <v>32</v>
      </c>
      <c r="AX215" s="12" t="s">
        <v>76</v>
      </c>
      <c r="AY215" s="147" t="s">
        <v>124</v>
      </c>
    </row>
    <row r="216" spans="2:65" s="13" customFormat="1" ht="11.25">
      <c r="B216" s="152"/>
      <c r="D216" s="142" t="s">
        <v>136</v>
      </c>
      <c r="E216" s="153" t="s">
        <v>1</v>
      </c>
      <c r="F216" s="154" t="s">
        <v>225</v>
      </c>
      <c r="H216" s="155">
        <v>38.938000000000002</v>
      </c>
      <c r="I216" s="156"/>
      <c r="L216" s="152"/>
      <c r="M216" s="157"/>
      <c r="T216" s="158"/>
      <c r="AT216" s="153" t="s">
        <v>136</v>
      </c>
      <c r="AU216" s="153" t="s">
        <v>86</v>
      </c>
      <c r="AV216" s="13" t="s">
        <v>86</v>
      </c>
      <c r="AW216" s="13" t="s">
        <v>32</v>
      </c>
      <c r="AX216" s="13" t="s">
        <v>76</v>
      </c>
      <c r="AY216" s="153" t="s">
        <v>124</v>
      </c>
    </row>
    <row r="217" spans="2:65" s="12" customFormat="1" ht="11.25">
      <c r="B217" s="146"/>
      <c r="D217" s="142" t="s">
        <v>136</v>
      </c>
      <c r="E217" s="147" t="s">
        <v>1</v>
      </c>
      <c r="F217" s="148" t="s">
        <v>178</v>
      </c>
      <c r="H217" s="147" t="s">
        <v>1</v>
      </c>
      <c r="I217" s="149"/>
      <c r="L217" s="146"/>
      <c r="M217" s="150"/>
      <c r="T217" s="151"/>
      <c r="AT217" s="147" t="s">
        <v>136</v>
      </c>
      <c r="AU217" s="147" t="s">
        <v>86</v>
      </c>
      <c r="AV217" s="12" t="s">
        <v>84</v>
      </c>
      <c r="AW217" s="12" t="s">
        <v>32</v>
      </c>
      <c r="AX217" s="12" t="s">
        <v>76</v>
      </c>
      <c r="AY217" s="147" t="s">
        <v>124</v>
      </c>
    </row>
    <row r="218" spans="2:65" s="13" customFormat="1" ht="11.25">
      <c r="B218" s="152"/>
      <c r="D218" s="142" t="s">
        <v>136</v>
      </c>
      <c r="E218" s="153" t="s">
        <v>1</v>
      </c>
      <c r="F218" s="154" t="s">
        <v>224</v>
      </c>
      <c r="H218" s="155">
        <v>-6.4320000000000004</v>
      </c>
      <c r="I218" s="156"/>
      <c r="L218" s="152"/>
      <c r="M218" s="157"/>
      <c r="T218" s="158"/>
      <c r="AT218" s="153" t="s">
        <v>136</v>
      </c>
      <c r="AU218" s="153" t="s">
        <v>86</v>
      </c>
      <c r="AV218" s="13" t="s">
        <v>86</v>
      </c>
      <c r="AW218" s="13" t="s">
        <v>32</v>
      </c>
      <c r="AX218" s="13" t="s">
        <v>76</v>
      </c>
      <c r="AY218" s="153" t="s">
        <v>124</v>
      </c>
    </row>
    <row r="219" spans="2:65" s="13" customFormat="1" ht="11.25">
      <c r="B219" s="152"/>
      <c r="D219" s="142" t="s">
        <v>136</v>
      </c>
      <c r="E219" s="153" t="s">
        <v>1</v>
      </c>
      <c r="F219" s="154" t="s">
        <v>226</v>
      </c>
      <c r="H219" s="155">
        <v>-2.04</v>
      </c>
      <c r="I219" s="156"/>
      <c r="L219" s="152"/>
      <c r="M219" s="157"/>
      <c r="T219" s="158"/>
      <c r="AT219" s="153" t="s">
        <v>136</v>
      </c>
      <c r="AU219" s="153" t="s">
        <v>86</v>
      </c>
      <c r="AV219" s="13" t="s">
        <v>86</v>
      </c>
      <c r="AW219" s="13" t="s">
        <v>32</v>
      </c>
      <c r="AX219" s="13" t="s">
        <v>76</v>
      </c>
      <c r="AY219" s="153" t="s">
        <v>124</v>
      </c>
    </row>
    <row r="220" spans="2:65" s="15" customFormat="1" ht="11.25">
      <c r="B220" s="177"/>
      <c r="D220" s="142" t="s">
        <v>136</v>
      </c>
      <c r="E220" s="178" t="s">
        <v>1</v>
      </c>
      <c r="F220" s="179" t="s">
        <v>180</v>
      </c>
      <c r="H220" s="180">
        <v>30.466000000000001</v>
      </c>
      <c r="I220" s="181"/>
      <c r="L220" s="177"/>
      <c r="M220" s="182"/>
      <c r="T220" s="183"/>
      <c r="AT220" s="178" t="s">
        <v>136</v>
      </c>
      <c r="AU220" s="178" t="s">
        <v>86</v>
      </c>
      <c r="AV220" s="15" t="s">
        <v>125</v>
      </c>
      <c r="AW220" s="15" t="s">
        <v>32</v>
      </c>
      <c r="AX220" s="15" t="s">
        <v>76</v>
      </c>
      <c r="AY220" s="178" t="s">
        <v>124</v>
      </c>
    </row>
    <row r="221" spans="2:65" s="14" customFormat="1" ht="11.25">
      <c r="B221" s="159"/>
      <c r="D221" s="142" t="s">
        <v>136</v>
      </c>
      <c r="E221" s="160" t="s">
        <v>1</v>
      </c>
      <c r="F221" s="161" t="s">
        <v>148</v>
      </c>
      <c r="H221" s="162">
        <v>55.442</v>
      </c>
      <c r="I221" s="163"/>
      <c r="L221" s="159"/>
      <c r="M221" s="164"/>
      <c r="T221" s="165"/>
      <c r="AT221" s="160" t="s">
        <v>136</v>
      </c>
      <c r="AU221" s="160" t="s">
        <v>86</v>
      </c>
      <c r="AV221" s="14" t="s">
        <v>132</v>
      </c>
      <c r="AW221" s="14" t="s">
        <v>32</v>
      </c>
      <c r="AX221" s="14" t="s">
        <v>84</v>
      </c>
      <c r="AY221" s="160" t="s">
        <v>124</v>
      </c>
    </row>
    <row r="222" spans="2:65" s="1" customFormat="1" ht="24.2" customHeight="1">
      <c r="B222" s="128"/>
      <c r="C222" s="129" t="s">
        <v>8</v>
      </c>
      <c r="D222" s="129" t="s">
        <v>127</v>
      </c>
      <c r="E222" s="130" t="s">
        <v>227</v>
      </c>
      <c r="F222" s="131" t="s">
        <v>228</v>
      </c>
      <c r="G222" s="132" t="s">
        <v>130</v>
      </c>
      <c r="H222" s="133">
        <v>55.442</v>
      </c>
      <c r="I222" s="134"/>
      <c r="J222" s="135">
        <f>ROUND(I222*H222,2)</f>
        <v>0</v>
      </c>
      <c r="K222" s="131" t="s">
        <v>158</v>
      </c>
      <c r="L222" s="32"/>
      <c r="M222" s="136" t="s">
        <v>1</v>
      </c>
      <c r="N222" s="137" t="s">
        <v>41</v>
      </c>
      <c r="P222" s="138">
        <f>O222*H222</f>
        <v>0</v>
      </c>
      <c r="Q222" s="138">
        <v>2.5999999999999998E-4</v>
      </c>
      <c r="R222" s="138">
        <f>Q222*H222</f>
        <v>1.4414919999999999E-2</v>
      </c>
      <c r="S222" s="138">
        <v>0</v>
      </c>
      <c r="T222" s="139">
        <f>S222*H222</f>
        <v>0</v>
      </c>
      <c r="AR222" s="140" t="s">
        <v>132</v>
      </c>
      <c r="AT222" s="140" t="s">
        <v>127</v>
      </c>
      <c r="AU222" s="140" t="s">
        <v>86</v>
      </c>
      <c r="AY222" s="17" t="s">
        <v>124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7" t="s">
        <v>84</v>
      </c>
      <c r="BK222" s="141">
        <f>ROUND(I222*H222,2)</f>
        <v>0</v>
      </c>
      <c r="BL222" s="17" t="s">
        <v>132</v>
      </c>
      <c r="BM222" s="140" t="s">
        <v>229</v>
      </c>
    </row>
    <row r="223" spans="2:65" s="1" customFormat="1" ht="19.5">
      <c r="B223" s="32"/>
      <c r="D223" s="142" t="s">
        <v>134</v>
      </c>
      <c r="F223" s="143" t="s">
        <v>230</v>
      </c>
      <c r="I223" s="144"/>
      <c r="L223" s="32"/>
      <c r="M223" s="145"/>
      <c r="T223" s="56"/>
      <c r="AT223" s="17" t="s">
        <v>134</v>
      </c>
      <c r="AU223" s="17" t="s">
        <v>86</v>
      </c>
    </row>
    <row r="224" spans="2:65" s="12" customFormat="1" ht="11.25">
      <c r="B224" s="146"/>
      <c r="D224" s="142" t="s">
        <v>136</v>
      </c>
      <c r="E224" s="147" t="s">
        <v>1</v>
      </c>
      <c r="F224" s="148" t="s">
        <v>144</v>
      </c>
      <c r="H224" s="147" t="s">
        <v>1</v>
      </c>
      <c r="I224" s="149"/>
      <c r="L224" s="146"/>
      <c r="M224" s="150"/>
      <c r="T224" s="151"/>
      <c r="AT224" s="147" t="s">
        <v>136</v>
      </c>
      <c r="AU224" s="147" t="s">
        <v>86</v>
      </c>
      <c r="AV224" s="12" t="s">
        <v>84</v>
      </c>
      <c r="AW224" s="12" t="s">
        <v>32</v>
      </c>
      <c r="AX224" s="12" t="s">
        <v>76</v>
      </c>
      <c r="AY224" s="147" t="s">
        <v>124</v>
      </c>
    </row>
    <row r="225" spans="2:65" s="13" customFormat="1" ht="11.25">
      <c r="B225" s="152"/>
      <c r="D225" s="142" t="s">
        <v>136</v>
      </c>
      <c r="E225" s="153" t="s">
        <v>1</v>
      </c>
      <c r="F225" s="154" t="s">
        <v>223</v>
      </c>
      <c r="H225" s="155">
        <v>31.408000000000001</v>
      </c>
      <c r="I225" s="156"/>
      <c r="L225" s="152"/>
      <c r="M225" s="157"/>
      <c r="T225" s="158"/>
      <c r="AT225" s="153" t="s">
        <v>136</v>
      </c>
      <c r="AU225" s="153" t="s">
        <v>86</v>
      </c>
      <c r="AV225" s="13" t="s">
        <v>86</v>
      </c>
      <c r="AW225" s="13" t="s">
        <v>32</v>
      </c>
      <c r="AX225" s="13" t="s">
        <v>76</v>
      </c>
      <c r="AY225" s="153" t="s">
        <v>124</v>
      </c>
    </row>
    <row r="226" spans="2:65" s="12" customFormat="1" ht="11.25">
      <c r="B226" s="146"/>
      <c r="D226" s="142" t="s">
        <v>136</v>
      </c>
      <c r="E226" s="147" t="s">
        <v>1</v>
      </c>
      <c r="F226" s="148" t="s">
        <v>178</v>
      </c>
      <c r="H226" s="147" t="s">
        <v>1</v>
      </c>
      <c r="I226" s="149"/>
      <c r="L226" s="146"/>
      <c r="M226" s="150"/>
      <c r="T226" s="151"/>
      <c r="AT226" s="147" t="s">
        <v>136</v>
      </c>
      <c r="AU226" s="147" t="s">
        <v>86</v>
      </c>
      <c r="AV226" s="12" t="s">
        <v>84</v>
      </c>
      <c r="AW226" s="12" t="s">
        <v>32</v>
      </c>
      <c r="AX226" s="12" t="s">
        <v>76</v>
      </c>
      <c r="AY226" s="147" t="s">
        <v>124</v>
      </c>
    </row>
    <row r="227" spans="2:65" s="13" customFormat="1" ht="11.25">
      <c r="B227" s="152"/>
      <c r="D227" s="142" t="s">
        <v>136</v>
      </c>
      <c r="E227" s="153" t="s">
        <v>1</v>
      </c>
      <c r="F227" s="154" t="s">
        <v>224</v>
      </c>
      <c r="H227" s="155">
        <v>-6.4320000000000004</v>
      </c>
      <c r="I227" s="156"/>
      <c r="L227" s="152"/>
      <c r="M227" s="157"/>
      <c r="T227" s="158"/>
      <c r="AT227" s="153" t="s">
        <v>136</v>
      </c>
      <c r="AU227" s="153" t="s">
        <v>86</v>
      </c>
      <c r="AV227" s="13" t="s">
        <v>86</v>
      </c>
      <c r="AW227" s="13" t="s">
        <v>32</v>
      </c>
      <c r="AX227" s="13" t="s">
        <v>76</v>
      </c>
      <c r="AY227" s="153" t="s">
        <v>124</v>
      </c>
    </row>
    <row r="228" spans="2:65" s="15" customFormat="1" ht="11.25">
      <c r="B228" s="177"/>
      <c r="D228" s="142" t="s">
        <v>136</v>
      </c>
      <c r="E228" s="178" t="s">
        <v>1</v>
      </c>
      <c r="F228" s="179" t="s">
        <v>180</v>
      </c>
      <c r="H228" s="180">
        <v>24.975999999999999</v>
      </c>
      <c r="I228" s="181"/>
      <c r="L228" s="177"/>
      <c r="M228" s="182"/>
      <c r="T228" s="183"/>
      <c r="AT228" s="178" t="s">
        <v>136</v>
      </c>
      <c r="AU228" s="178" t="s">
        <v>86</v>
      </c>
      <c r="AV228" s="15" t="s">
        <v>125</v>
      </c>
      <c r="AW228" s="15" t="s">
        <v>32</v>
      </c>
      <c r="AX228" s="15" t="s">
        <v>76</v>
      </c>
      <c r="AY228" s="178" t="s">
        <v>124</v>
      </c>
    </row>
    <row r="229" spans="2:65" s="12" customFormat="1" ht="11.25">
      <c r="B229" s="146"/>
      <c r="D229" s="142" t="s">
        <v>136</v>
      </c>
      <c r="E229" s="147" t="s">
        <v>1</v>
      </c>
      <c r="F229" s="148" t="s">
        <v>146</v>
      </c>
      <c r="H229" s="147" t="s">
        <v>1</v>
      </c>
      <c r="I229" s="149"/>
      <c r="L229" s="146"/>
      <c r="M229" s="150"/>
      <c r="T229" s="151"/>
      <c r="AT229" s="147" t="s">
        <v>136</v>
      </c>
      <c r="AU229" s="147" t="s">
        <v>86</v>
      </c>
      <c r="AV229" s="12" t="s">
        <v>84</v>
      </c>
      <c r="AW229" s="12" t="s">
        <v>32</v>
      </c>
      <c r="AX229" s="12" t="s">
        <v>76</v>
      </c>
      <c r="AY229" s="147" t="s">
        <v>124</v>
      </c>
    </row>
    <row r="230" spans="2:65" s="13" customFormat="1" ht="11.25">
      <c r="B230" s="152"/>
      <c r="D230" s="142" t="s">
        <v>136</v>
      </c>
      <c r="E230" s="153" t="s">
        <v>1</v>
      </c>
      <c r="F230" s="154" t="s">
        <v>225</v>
      </c>
      <c r="H230" s="155">
        <v>38.938000000000002</v>
      </c>
      <c r="I230" s="156"/>
      <c r="L230" s="152"/>
      <c r="M230" s="157"/>
      <c r="T230" s="158"/>
      <c r="AT230" s="153" t="s">
        <v>136</v>
      </c>
      <c r="AU230" s="153" t="s">
        <v>86</v>
      </c>
      <c r="AV230" s="13" t="s">
        <v>86</v>
      </c>
      <c r="AW230" s="13" t="s">
        <v>32</v>
      </c>
      <c r="AX230" s="13" t="s">
        <v>76</v>
      </c>
      <c r="AY230" s="153" t="s">
        <v>124</v>
      </c>
    </row>
    <row r="231" spans="2:65" s="12" customFormat="1" ht="11.25">
      <c r="B231" s="146"/>
      <c r="D231" s="142" t="s">
        <v>136</v>
      </c>
      <c r="E231" s="147" t="s">
        <v>1</v>
      </c>
      <c r="F231" s="148" t="s">
        <v>178</v>
      </c>
      <c r="H231" s="147" t="s">
        <v>1</v>
      </c>
      <c r="I231" s="149"/>
      <c r="L231" s="146"/>
      <c r="M231" s="150"/>
      <c r="T231" s="151"/>
      <c r="AT231" s="147" t="s">
        <v>136</v>
      </c>
      <c r="AU231" s="147" t="s">
        <v>86</v>
      </c>
      <c r="AV231" s="12" t="s">
        <v>84</v>
      </c>
      <c r="AW231" s="12" t="s">
        <v>32</v>
      </c>
      <c r="AX231" s="12" t="s">
        <v>76</v>
      </c>
      <c r="AY231" s="147" t="s">
        <v>124</v>
      </c>
    </row>
    <row r="232" spans="2:65" s="13" customFormat="1" ht="11.25">
      <c r="B232" s="152"/>
      <c r="D232" s="142" t="s">
        <v>136</v>
      </c>
      <c r="E232" s="153" t="s">
        <v>1</v>
      </c>
      <c r="F232" s="154" t="s">
        <v>224</v>
      </c>
      <c r="H232" s="155">
        <v>-6.4320000000000004</v>
      </c>
      <c r="I232" s="156"/>
      <c r="L232" s="152"/>
      <c r="M232" s="157"/>
      <c r="T232" s="158"/>
      <c r="AT232" s="153" t="s">
        <v>136</v>
      </c>
      <c r="AU232" s="153" t="s">
        <v>86</v>
      </c>
      <c r="AV232" s="13" t="s">
        <v>86</v>
      </c>
      <c r="AW232" s="13" t="s">
        <v>32</v>
      </c>
      <c r="AX232" s="13" t="s">
        <v>76</v>
      </c>
      <c r="AY232" s="153" t="s">
        <v>124</v>
      </c>
    </row>
    <row r="233" spans="2:65" s="13" customFormat="1" ht="11.25">
      <c r="B233" s="152"/>
      <c r="D233" s="142" t="s">
        <v>136</v>
      </c>
      <c r="E233" s="153" t="s">
        <v>1</v>
      </c>
      <c r="F233" s="154" t="s">
        <v>226</v>
      </c>
      <c r="H233" s="155">
        <v>-2.04</v>
      </c>
      <c r="I233" s="156"/>
      <c r="L233" s="152"/>
      <c r="M233" s="157"/>
      <c r="T233" s="158"/>
      <c r="AT233" s="153" t="s">
        <v>136</v>
      </c>
      <c r="AU233" s="153" t="s">
        <v>86</v>
      </c>
      <c r="AV233" s="13" t="s">
        <v>86</v>
      </c>
      <c r="AW233" s="13" t="s">
        <v>32</v>
      </c>
      <c r="AX233" s="13" t="s">
        <v>76</v>
      </c>
      <c r="AY233" s="153" t="s">
        <v>124</v>
      </c>
    </row>
    <row r="234" spans="2:65" s="15" customFormat="1" ht="11.25">
      <c r="B234" s="177"/>
      <c r="D234" s="142" t="s">
        <v>136</v>
      </c>
      <c r="E234" s="178" t="s">
        <v>1</v>
      </c>
      <c r="F234" s="179" t="s">
        <v>180</v>
      </c>
      <c r="H234" s="180">
        <v>30.466000000000001</v>
      </c>
      <c r="I234" s="181"/>
      <c r="L234" s="177"/>
      <c r="M234" s="182"/>
      <c r="T234" s="183"/>
      <c r="AT234" s="178" t="s">
        <v>136</v>
      </c>
      <c r="AU234" s="178" t="s">
        <v>86</v>
      </c>
      <c r="AV234" s="15" t="s">
        <v>125</v>
      </c>
      <c r="AW234" s="15" t="s">
        <v>32</v>
      </c>
      <c r="AX234" s="15" t="s">
        <v>76</v>
      </c>
      <c r="AY234" s="178" t="s">
        <v>124</v>
      </c>
    </row>
    <row r="235" spans="2:65" s="14" customFormat="1" ht="11.25">
      <c r="B235" s="159"/>
      <c r="D235" s="142" t="s">
        <v>136</v>
      </c>
      <c r="E235" s="160" t="s">
        <v>1</v>
      </c>
      <c r="F235" s="161" t="s">
        <v>148</v>
      </c>
      <c r="H235" s="162">
        <v>55.442</v>
      </c>
      <c r="I235" s="163"/>
      <c r="L235" s="159"/>
      <c r="M235" s="164"/>
      <c r="T235" s="165"/>
      <c r="AT235" s="160" t="s">
        <v>136</v>
      </c>
      <c r="AU235" s="160" t="s">
        <v>86</v>
      </c>
      <c r="AV235" s="14" t="s">
        <v>132</v>
      </c>
      <c r="AW235" s="14" t="s">
        <v>32</v>
      </c>
      <c r="AX235" s="14" t="s">
        <v>84</v>
      </c>
      <c r="AY235" s="160" t="s">
        <v>124</v>
      </c>
    </row>
    <row r="236" spans="2:65" s="1" customFormat="1" ht="24.2" customHeight="1">
      <c r="B236" s="128"/>
      <c r="C236" s="129" t="s">
        <v>231</v>
      </c>
      <c r="D236" s="129" t="s">
        <v>127</v>
      </c>
      <c r="E236" s="130" t="s">
        <v>232</v>
      </c>
      <c r="F236" s="131" t="s">
        <v>233</v>
      </c>
      <c r="G236" s="132" t="s">
        <v>130</v>
      </c>
      <c r="H236" s="133">
        <v>55.442</v>
      </c>
      <c r="I236" s="134"/>
      <c r="J236" s="135">
        <f>ROUND(I236*H236,2)</f>
        <v>0</v>
      </c>
      <c r="K236" s="131" t="s">
        <v>131</v>
      </c>
      <c r="L236" s="32"/>
      <c r="M236" s="136" t="s">
        <v>1</v>
      </c>
      <c r="N236" s="137" t="s">
        <v>41</v>
      </c>
      <c r="P236" s="138">
        <f>O236*H236</f>
        <v>0</v>
      </c>
      <c r="Q236" s="138">
        <v>1.7330000000000002E-2</v>
      </c>
      <c r="R236" s="138">
        <f>Q236*H236</f>
        <v>0.96080986000000013</v>
      </c>
      <c r="S236" s="138">
        <v>0</v>
      </c>
      <c r="T236" s="139">
        <f>S236*H236</f>
        <v>0</v>
      </c>
      <c r="AR236" s="140" t="s">
        <v>132</v>
      </c>
      <c r="AT236" s="140" t="s">
        <v>127</v>
      </c>
      <c r="AU236" s="140" t="s">
        <v>86</v>
      </c>
      <c r="AY236" s="17" t="s">
        <v>124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7" t="s">
        <v>84</v>
      </c>
      <c r="BK236" s="141">
        <f>ROUND(I236*H236,2)</f>
        <v>0</v>
      </c>
      <c r="BL236" s="17" t="s">
        <v>132</v>
      </c>
      <c r="BM236" s="140" t="s">
        <v>234</v>
      </c>
    </row>
    <row r="237" spans="2:65" s="1" customFormat="1" ht="29.25">
      <c r="B237" s="32"/>
      <c r="D237" s="142" t="s">
        <v>134</v>
      </c>
      <c r="F237" s="143" t="s">
        <v>235</v>
      </c>
      <c r="I237" s="144"/>
      <c r="L237" s="32"/>
      <c r="M237" s="145"/>
      <c r="T237" s="56"/>
      <c r="AT237" s="17" t="s">
        <v>134</v>
      </c>
      <c r="AU237" s="17" t="s">
        <v>86</v>
      </c>
    </row>
    <row r="238" spans="2:65" s="12" customFormat="1" ht="11.25">
      <c r="B238" s="146"/>
      <c r="D238" s="142" t="s">
        <v>136</v>
      </c>
      <c r="E238" s="147" t="s">
        <v>1</v>
      </c>
      <c r="F238" s="148" t="s">
        <v>144</v>
      </c>
      <c r="H238" s="147" t="s">
        <v>1</v>
      </c>
      <c r="I238" s="149"/>
      <c r="L238" s="146"/>
      <c r="M238" s="150"/>
      <c r="T238" s="151"/>
      <c r="AT238" s="147" t="s">
        <v>136</v>
      </c>
      <c r="AU238" s="147" t="s">
        <v>86</v>
      </c>
      <c r="AV238" s="12" t="s">
        <v>84</v>
      </c>
      <c r="AW238" s="12" t="s">
        <v>32</v>
      </c>
      <c r="AX238" s="12" t="s">
        <v>76</v>
      </c>
      <c r="AY238" s="147" t="s">
        <v>124</v>
      </c>
    </row>
    <row r="239" spans="2:65" s="13" customFormat="1" ht="11.25">
      <c r="B239" s="152"/>
      <c r="D239" s="142" t="s">
        <v>136</v>
      </c>
      <c r="E239" s="153" t="s">
        <v>1</v>
      </c>
      <c r="F239" s="154" t="s">
        <v>223</v>
      </c>
      <c r="H239" s="155">
        <v>31.408000000000001</v>
      </c>
      <c r="I239" s="156"/>
      <c r="L239" s="152"/>
      <c r="M239" s="157"/>
      <c r="T239" s="158"/>
      <c r="AT239" s="153" t="s">
        <v>136</v>
      </c>
      <c r="AU239" s="153" t="s">
        <v>86</v>
      </c>
      <c r="AV239" s="13" t="s">
        <v>86</v>
      </c>
      <c r="AW239" s="13" t="s">
        <v>32</v>
      </c>
      <c r="AX239" s="13" t="s">
        <v>76</v>
      </c>
      <c r="AY239" s="153" t="s">
        <v>124</v>
      </c>
    </row>
    <row r="240" spans="2:65" s="12" customFormat="1" ht="11.25">
      <c r="B240" s="146"/>
      <c r="D240" s="142" t="s">
        <v>136</v>
      </c>
      <c r="E240" s="147" t="s">
        <v>1</v>
      </c>
      <c r="F240" s="148" t="s">
        <v>178</v>
      </c>
      <c r="H240" s="147" t="s">
        <v>1</v>
      </c>
      <c r="I240" s="149"/>
      <c r="L240" s="146"/>
      <c r="M240" s="150"/>
      <c r="T240" s="151"/>
      <c r="AT240" s="147" t="s">
        <v>136</v>
      </c>
      <c r="AU240" s="147" t="s">
        <v>86</v>
      </c>
      <c r="AV240" s="12" t="s">
        <v>84</v>
      </c>
      <c r="AW240" s="12" t="s">
        <v>32</v>
      </c>
      <c r="AX240" s="12" t="s">
        <v>76</v>
      </c>
      <c r="AY240" s="147" t="s">
        <v>124</v>
      </c>
    </row>
    <row r="241" spans="2:65" s="13" customFormat="1" ht="11.25">
      <c r="B241" s="152"/>
      <c r="D241" s="142" t="s">
        <v>136</v>
      </c>
      <c r="E241" s="153" t="s">
        <v>1</v>
      </c>
      <c r="F241" s="154" t="s">
        <v>224</v>
      </c>
      <c r="H241" s="155">
        <v>-6.4320000000000004</v>
      </c>
      <c r="I241" s="156"/>
      <c r="L241" s="152"/>
      <c r="M241" s="157"/>
      <c r="T241" s="158"/>
      <c r="AT241" s="153" t="s">
        <v>136</v>
      </c>
      <c r="AU241" s="153" t="s">
        <v>86</v>
      </c>
      <c r="AV241" s="13" t="s">
        <v>86</v>
      </c>
      <c r="AW241" s="13" t="s">
        <v>32</v>
      </c>
      <c r="AX241" s="13" t="s">
        <v>76</v>
      </c>
      <c r="AY241" s="153" t="s">
        <v>124</v>
      </c>
    </row>
    <row r="242" spans="2:65" s="15" customFormat="1" ht="11.25">
      <c r="B242" s="177"/>
      <c r="D242" s="142" t="s">
        <v>136</v>
      </c>
      <c r="E242" s="178" t="s">
        <v>1</v>
      </c>
      <c r="F242" s="179" t="s">
        <v>180</v>
      </c>
      <c r="H242" s="180">
        <v>24.975999999999999</v>
      </c>
      <c r="I242" s="181"/>
      <c r="L242" s="177"/>
      <c r="M242" s="182"/>
      <c r="T242" s="183"/>
      <c r="AT242" s="178" t="s">
        <v>136</v>
      </c>
      <c r="AU242" s="178" t="s">
        <v>86</v>
      </c>
      <c r="AV242" s="15" t="s">
        <v>125</v>
      </c>
      <c r="AW242" s="15" t="s">
        <v>32</v>
      </c>
      <c r="AX242" s="15" t="s">
        <v>76</v>
      </c>
      <c r="AY242" s="178" t="s">
        <v>124</v>
      </c>
    </row>
    <row r="243" spans="2:65" s="12" customFormat="1" ht="11.25">
      <c r="B243" s="146"/>
      <c r="D243" s="142" t="s">
        <v>136</v>
      </c>
      <c r="E243" s="147" t="s">
        <v>1</v>
      </c>
      <c r="F243" s="148" t="s">
        <v>146</v>
      </c>
      <c r="H243" s="147" t="s">
        <v>1</v>
      </c>
      <c r="I243" s="149"/>
      <c r="L243" s="146"/>
      <c r="M243" s="150"/>
      <c r="T243" s="151"/>
      <c r="AT243" s="147" t="s">
        <v>136</v>
      </c>
      <c r="AU243" s="147" t="s">
        <v>86</v>
      </c>
      <c r="AV243" s="12" t="s">
        <v>84</v>
      </c>
      <c r="AW243" s="12" t="s">
        <v>32</v>
      </c>
      <c r="AX243" s="12" t="s">
        <v>76</v>
      </c>
      <c r="AY243" s="147" t="s">
        <v>124</v>
      </c>
    </row>
    <row r="244" spans="2:65" s="13" customFormat="1" ht="11.25">
      <c r="B244" s="152"/>
      <c r="D244" s="142" t="s">
        <v>136</v>
      </c>
      <c r="E244" s="153" t="s">
        <v>1</v>
      </c>
      <c r="F244" s="154" t="s">
        <v>225</v>
      </c>
      <c r="H244" s="155">
        <v>38.938000000000002</v>
      </c>
      <c r="I244" s="156"/>
      <c r="L244" s="152"/>
      <c r="M244" s="157"/>
      <c r="T244" s="158"/>
      <c r="AT244" s="153" t="s">
        <v>136</v>
      </c>
      <c r="AU244" s="153" t="s">
        <v>86</v>
      </c>
      <c r="AV244" s="13" t="s">
        <v>86</v>
      </c>
      <c r="AW244" s="13" t="s">
        <v>32</v>
      </c>
      <c r="AX244" s="13" t="s">
        <v>76</v>
      </c>
      <c r="AY244" s="153" t="s">
        <v>124</v>
      </c>
    </row>
    <row r="245" spans="2:65" s="12" customFormat="1" ht="11.25">
      <c r="B245" s="146"/>
      <c r="D245" s="142" t="s">
        <v>136</v>
      </c>
      <c r="E245" s="147" t="s">
        <v>1</v>
      </c>
      <c r="F245" s="148" t="s">
        <v>178</v>
      </c>
      <c r="H245" s="147" t="s">
        <v>1</v>
      </c>
      <c r="I245" s="149"/>
      <c r="L245" s="146"/>
      <c r="M245" s="150"/>
      <c r="T245" s="151"/>
      <c r="AT245" s="147" t="s">
        <v>136</v>
      </c>
      <c r="AU245" s="147" t="s">
        <v>86</v>
      </c>
      <c r="AV245" s="12" t="s">
        <v>84</v>
      </c>
      <c r="AW245" s="12" t="s">
        <v>32</v>
      </c>
      <c r="AX245" s="12" t="s">
        <v>76</v>
      </c>
      <c r="AY245" s="147" t="s">
        <v>124</v>
      </c>
    </row>
    <row r="246" spans="2:65" s="13" customFormat="1" ht="11.25">
      <c r="B246" s="152"/>
      <c r="D246" s="142" t="s">
        <v>136</v>
      </c>
      <c r="E246" s="153" t="s">
        <v>1</v>
      </c>
      <c r="F246" s="154" t="s">
        <v>224</v>
      </c>
      <c r="H246" s="155">
        <v>-6.4320000000000004</v>
      </c>
      <c r="I246" s="156"/>
      <c r="L246" s="152"/>
      <c r="M246" s="157"/>
      <c r="T246" s="158"/>
      <c r="AT246" s="153" t="s">
        <v>136</v>
      </c>
      <c r="AU246" s="153" t="s">
        <v>86</v>
      </c>
      <c r="AV246" s="13" t="s">
        <v>86</v>
      </c>
      <c r="AW246" s="13" t="s">
        <v>32</v>
      </c>
      <c r="AX246" s="13" t="s">
        <v>76</v>
      </c>
      <c r="AY246" s="153" t="s">
        <v>124</v>
      </c>
    </row>
    <row r="247" spans="2:65" s="13" customFormat="1" ht="11.25">
      <c r="B247" s="152"/>
      <c r="D247" s="142" t="s">
        <v>136</v>
      </c>
      <c r="E247" s="153" t="s">
        <v>1</v>
      </c>
      <c r="F247" s="154" t="s">
        <v>226</v>
      </c>
      <c r="H247" s="155">
        <v>-2.04</v>
      </c>
      <c r="I247" s="156"/>
      <c r="L247" s="152"/>
      <c r="M247" s="157"/>
      <c r="T247" s="158"/>
      <c r="AT247" s="153" t="s">
        <v>136</v>
      </c>
      <c r="AU247" s="153" t="s">
        <v>86</v>
      </c>
      <c r="AV247" s="13" t="s">
        <v>86</v>
      </c>
      <c r="AW247" s="13" t="s">
        <v>32</v>
      </c>
      <c r="AX247" s="13" t="s">
        <v>76</v>
      </c>
      <c r="AY247" s="153" t="s">
        <v>124</v>
      </c>
    </row>
    <row r="248" spans="2:65" s="15" customFormat="1" ht="11.25">
      <c r="B248" s="177"/>
      <c r="D248" s="142" t="s">
        <v>136</v>
      </c>
      <c r="E248" s="178" t="s">
        <v>1</v>
      </c>
      <c r="F248" s="179" t="s">
        <v>180</v>
      </c>
      <c r="H248" s="180">
        <v>30.466000000000001</v>
      </c>
      <c r="I248" s="181"/>
      <c r="L248" s="177"/>
      <c r="M248" s="182"/>
      <c r="T248" s="183"/>
      <c r="AT248" s="178" t="s">
        <v>136</v>
      </c>
      <c r="AU248" s="178" t="s">
        <v>86</v>
      </c>
      <c r="AV248" s="15" t="s">
        <v>125</v>
      </c>
      <c r="AW248" s="15" t="s">
        <v>32</v>
      </c>
      <c r="AX248" s="15" t="s">
        <v>76</v>
      </c>
      <c r="AY248" s="178" t="s">
        <v>124</v>
      </c>
    </row>
    <row r="249" spans="2:65" s="14" customFormat="1" ht="11.25">
      <c r="B249" s="159"/>
      <c r="D249" s="142" t="s">
        <v>136</v>
      </c>
      <c r="E249" s="160" t="s">
        <v>1</v>
      </c>
      <c r="F249" s="161" t="s">
        <v>148</v>
      </c>
      <c r="H249" s="162">
        <v>55.442</v>
      </c>
      <c r="I249" s="163"/>
      <c r="L249" s="159"/>
      <c r="M249" s="164"/>
      <c r="T249" s="165"/>
      <c r="AT249" s="160" t="s">
        <v>136</v>
      </c>
      <c r="AU249" s="160" t="s">
        <v>86</v>
      </c>
      <c r="AV249" s="14" t="s">
        <v>132</v>
      </c>
      <c r="AW249" s="14" t="s">
        <v>32</v>
      </c>
      <c r="AX249" s="14" t="s">
        <v>84</v>
      </c>
      <c r="AY249" s="160" t="s">
        <v>124</v>
      </c>
    </row>
    <row r="250" spans="2:65" s="11" customFormat="1" ht="22.9" customHeight="1">
      <c r="B250" s="116"/>
      <c r="D250" s="117" t="s">
        <v>75</v>
      </c>
      <c r="E250" s="126" t="s">
        <v>203</v>
      </c>
      <c r="F250" s="126" t="s">
        <v>236</v>
      </c>
      <c r="I250" s="119"/>
      <c r="J250" s="127">
        <f>BK250</f>
        <v>0</v>
      </c>
      <c r="L250" s="116"/>
      <c r="M250" s="121"/>
      <c r="P250" s="122">
        <f>SUM(P251:P279)</f>
        <v>0</v>
      </c>
      <c r="R250" s="122">
        <f>SUM(R251:R279)</f>
        <v>3.9166849999999996E-3</v>
      </c>
      <c r="T250" s="123">
        <f>SUM(T251:T279)</f>
        <v>1.973044</v>
      </c>
      <c r="AR250" s="117" t="s">
        <v>84</v>
      </c>
      <c r="AT250" s="124" t="s">
        <v>75</v>
      </c>
      <c r="AU250" s="124" t="s">
        <v>84</v>
      </c>
      <c r="AY250" s="117" t="s">
        <v>124</v>
      </c>
      <c r="BK250" s="125">
        <f>SUM(BK251:BK279)</f>
        <v>0</v>
      </c>
    </row>
    <row r="251" spans="2:65" s="1" customFormat="1" ht="37.9" customHeight="1">
      <c r="B251" s="128"/>
      <c r="C251" s="129" t="s">
        <v>237</v>
      </c>
      <c r="D251" s="129" t="s">
        <v>127</v>
      </c>
      <c r="E251" s="130" t="s">
        <v>238</v>
      </c>
      <c r="F251" s="131" t="s">
        <v>239</v>
      </c>
      <c r="G251" s="132" t="s">
        <v>130</v>
      </c>
      <c r="H251" s="133">
        <v>79.391000000000005</v>
      </c>
      <c r="I251" s="134"/>
      <c r="J251" s="135">
        <f>ROUND(I251*H251,2)</f>
        <v>0</v>
      </c>
      <c r="K251" s="131" t="s">
        <v>1</v>
      </c>
      <c r="L251" s="32"/>
      <c r="M251" s="136" t="s">
        <v>1</v>
      </c>
      <c r="N251" s="137" t="s">
        <v>41</v>
      </c>
      <c r="P251" s="138">
        <f>O251*H251</f>
        <v>0</v>
      </c>
      <c r="Q251" s="138">
        <v>3.4999999999999997E-5</v>
      </c>
      <c r="R251" s="138">
        <f>Q251*H251</f>
        <v>2.7786849999999999E-3</v>
      </c>
      <c r="S251" s="138">
        <v>0</v>
      </c>
      <c r="T251" s="139">
        <f>S251*H251</f>
        <v>0</v>
      </c>
      <c r="AR251" s="140" t="s">
        <v>132</v>
      </c>
      <c r="AT251" s="140" t="s">
        <v>127</v>
      </c>
      <c r="AU251" s="140" t="s">
        <v>86</v>
      </c>
      <c r="AY251" s="17" t="s">
        <v>124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7" t="s">
        <v>84</v>
      </c>
      <c r="BK251" s="141">
        <f>ROUND(I251*H251,2)</f>
        <v>0</v>
      </c>
      <c r="BL251" s="17" t="s">
        <v>132</v>
      </c>
      <c r="BM251" s="140" t="s">
        <v>240</v>
      </c>
    </row>
    <row r="252" spans="2:65" s="1" customFormat="1" ht="19.5">
      <c r="B252" s="32"/>
      <c r="D252" s="142" t="s">
        <v>134</v>
      </c>
      <c r="F252" s="143" t="s">
        <v>239</v>
      </c>
      <c r="I252" s="144"/>
      <c r="L252" s="32"/>
      <c r="M252" s="145"/>
      <c r="T252" s="56"/>
      <c r="AT252" s="17" t="s">
        <v>134</v>
      </c>
      <c r="AU252" s="17" t="s">
        <v>86</v>
      </c>
    </row>
    <row r="253" spans="2:65" s="13" customFormat="1" ht="11.25">
      <c r="B253" s="152"/>
      <c r="D253" s="142" t="s">
        <v>136</v>
      </c>
      <c r="E253" s="153" t="s">
        <v>1</v>
      </c>
      <c r="F253" s="154" t="s">
        <v>241</v>
      </c>
      <c r="H253" s="155">
        <v>25.835999999999999</v>
      </c>
      <c r="I253" s="156"/>
      <c r="L253" s="152"/>
      <c r="M253" s="157"/>
      <c r="T253" s="158"/>
      <c r="AT253" s="153" t="s">
        <v>136</v>
      </c>
      <c r="AU253" s="153" t="s">
        <v>86</v>
      </c>
      <c r="AV253" s="13" t="s">
        <v>86</v>
      </c>
      <c r="AW253" s="13" t="s">
        <v>32</v>
      </c>
      <c r="AX253" s="13" t="s">
        <v>76</v>
      </c>
      <c r="AY253" s="153" t="s">
        <v>124</v>
      </c>
    </row>
    <row r="254" spans="2:65" s="13" customFormat="1" ht="11.25">
      <c r="B254" s="152"/>
      <c r="D254" s="142" t="s">
        <v>136</v>
      </c>
      <c r="E254" s="153" t="s">
        <v>1</v>
      </c>
      <c r="F254" s="154" t="s">
        <v>242</v>
      </c>
      <c r="H254" s="155">
        <v>17.939</v>
      </c>
      <c r="I254" s="156"/>
      <c r="L254" s="152"/>
      <c r="M254" s="157"/>
      <c r="T254" s="158"/>
      <c r="AT254" s="153" t="s">
        <v>136</v>
      </c>
      <c r="AU254" s="153" t="s">
        <v>86</v>
      </c>
      <c r="AV254" s="13" t="s">
        <v>86</v>
      </c>
      <c r="AW254" s="13" t="s">
        <v>32</v>
      </c>
      <c r="AX254" s="13" t="s">
        <v>76</v>
      </c>
      <c r="AY254" s="153" t="s">
        <v>124</v>
      </c>
    </row>
    <row r="255" spans="2:65" s="13" customFormat="1" ht="11.25">
      <c r="B255" s="152"/>
      <c r="D255" s="142" t="s">
        <v>136</v>
      </c>
      <c r="E255" s="153" t="s">
        <v>1</v>
      </c>
      <c r="F255" s="154" t="s">
        <v>243</v>
      </c>
      <c r="H255" s="155">
        <v>35.616</v>
      </c>
      <c r="I255" s="156"/>
      <c r="L255" s="152"/>
      <c r="M255" s="157"/>
      <c r="T255" s="158"/>
      <c r="AT255" s="153" t="s">
        <v>136</v>
      </c>
      <c r="AU255" s="153" t="s">
        <v>86</v>
      </c>
      <c r="AV255" s="13" t="s">
        <v>86</v>
      </c>
      <c r="AW255" s="13" t="s">
        <v>32</v>
      </c>
      <c r="AX255" s="13" t="s">
        <v>76</v>
      </c>
      <c r="AY255" s="153" t="s">
        <v>124</v>
      </c>
    </row>
    <row r="256" spans="2:65" s="14" customFormat="1" ht="11.25">
      <c r="B256" s="159"/>
      <c r="D256" s="142" t="s">
        <v>136</v>
      </c>
      <c r="E256" s="160" t="s">
        <v>1</v>
      </c>
      <c r="F256" s="161" t="s">
        <v>148</v>
      </c>
      <c r="H256" s="162">
        <v>79.390999999999991</v>
      </c>
      <c r="I256" s="163"/>
      <c r="L256" s="159"/>
      <c r="M256" s="164"/>
      <c r="T256" s="165"/>
      <c r="AT256" s="160" t="s">
        <v>136</v>
      </c>
      <c r="AU256" s="160" t="s">
        <v>86</v>
      </c>
      <c r="AV256" s="14" t="s">
        <v>132</v>
      </c>
      <c r="AW256" s="14" t="s">
        <v>32</v>
      </c>
      <c r="AX256" s="14" t="s">
        <v>84</v>
      </c>
      <c r="AY256" s="160" t="s">
        <v>124</v>
      </c>
    </row>
    <row r="257" spans="2:65" s="1" customFormat="1" ht="24.2" customHeight="1">
      <c r="B257" s="128"/>
      <c r="C257" s="129" t="s">
        <v>244</v>
      </c>
      <c r="D257" s="129" t="s">
        <v>127</v>
      </c>
      <c r="E257" s="130" t="s">
        <v>245</v>
      </c>
      <c r="F257" s="131" t="s">
        <v>246</v>
      </c>
      <c r="G257" s="132" t="s">
        <v>130</v>
      </c>
      <c r="H257" s="133">
        <v>15.398</v>
      </c>
      <c r="I257" s="134"/>
      <c r="J257" s="135">
        <f>ROUND(I257*H257,2)</f>
        <v>0</v>
      </c>
      <c r="K257" s="131" t="s">
        <v>131</v>
      </c>
      <c r="L257" s="32"/>
      <c r="M257" s="136" t="s">
        <v>1</v>
      </c>
      <c r="N257" s="137" t="s">
        <v>41</v>
      </c>
      <c r="P257" s="138">
        <f>O257*H257</f>
        <v>0</v>
      </c>
      <c r="Q257" s="138">
        <v>0</v>
      </c>
      <c r="R257" s="138">
        <f>Q257*H257</f>
        <v>0</v>
      </c>
      <c r="S257" s="138">
        <v>0.128</v>
      </c>
      <c r="T257" s="139">
        <f>S257*H257</f>
        <v>1.970944</v>
      </c>
      <c r="AR257" s="140" t="s">
        <v>132</v>
      </c>
      <c r="AT257" s="140" t="s">
        <v>127</v>
      </c>
      <c r="AU257" s="140" t="s">
        <v>86</v>
      </c>
      <c r="AY257" s="17" t="s">
        <v>124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7" t="s">
        <v>84</v>
      </c>
      <c r="BK257" s="141">
        <f>ROUND(I257*H257,2)</f>
        <v>0</v>
      </c>
      <c r="BL257" s="17" t="s">
        <v>132</v>
      </c>
      <c r="BM257" s="140" t="s">
        <v>247</v>
      </c>
    </row>
    <row r="258" spans="2:65" s="1" customFormat="1" ht="11.25">
      <c r="B258" s="32"/>
      <c r="D258" s="142" t="s">
        <v>134</v>
      </c>
      <c r="F258" s="143" t="s">
        <v>248</v>
      </c>
      <c r="I258" s="144"/>
      <c r="L258" s="32"/>
      <c r="M258" s="145"/>
      <c r="T258" s="56"/>
      <c r="AT258" s="17" t="s">
        <v>134</v>
      </c>
      <c r="AU258" s="17" t="s">
        <v>86</v>
      </c>
    </row>
    <row r="259" spans="2:65" s="12" customFormat="1" ht="11.25">
      <c r="B259" s="146"/>
      <c r="D259" s="142" t="s">
        <v>136</v>
      </c>
      <c r="E259" s="147" t="s">
        <v>1</v>
      </c>
      <c r="F259" s="148" t="s">
        <v>144</v>
      </c>
      <c r="H259" s="147" t="s">
        <v>1</v>
      </c>
      <c r="I259" s="149"/>
      <c r="L259" s="146"/>
      <c r="M259" s="150"/>
      <c r="T259" s="151"/>
      <c r="AT259" s="147" t="s">
        <v>136</v>
      </c>
      <c r="AU259" s="147" t="s">
        <v>86</v>
      </c>
      <c r="AV259" s="12" t="s">
        <v>84</v>
      </c>
      <c r="AW259" s="12" t="s">
        <v>32</v>
      </c>
      <c r="AX259" s="12" t="s">
        <v>76</v>
      </c>
      <c r="AY259" s="147" t="s">
        <v>124</v>
      </c>
    </row>
    <row r="260" spans="2:65" s="13" customFormat="1" ht="11.25">
      <c r="B260" s="152"/>
      <c r="D260" s="142" t="s">
        <v>136</v>
      </c>
      <c r="E260" s="153" t="s">
        <v>1</v>
      </c>
      <c r="F260" s="154" t="s">
        <v>249</v>
      </c>
      <c r="H260" s="155">
        <v>13.598000000000001</v>
      </c>
      <c r="I260" s="156"/>
      <c r="L260" s="152"/>
      <c r="M260" s="157"/>
      <c r="T260" s="158"/>
      <c r="AT260" s="153" t="s">
        <v>136</v>
      </c>
      <c r="AU260" s="153" t="s">
        <v>86</v>
      </c>
      <c r="AV260" s="13" t="s">
        <v>86</v>
      </c>
      <c r="AW260" s="13" t="s">
        <v>32</v>
      </c>
      <c r="AX260" s="13" t="s">
        <v>76</v>
      </c>
      <c r="AY260" s="153" t="s">
        <v>124</v>
      </c>
    </row>
    <row r="261" spans="2:65" s="13" customFormat="1" ht="11.25">
      <c r="B261" s="152"/>
      <c r="D261" s="142" t="s">
        <v>136</v>
      </c>
      <c r="E261" s="153" t="s">
        <v>1</v>
      </c>
      <c r="F261" s="154" t="s">
        <v>250</v>
      </c>
      <c r="H261" s="155">
        <v>1.8</v>
      </c>
      <c r="I261" s="156"/>
      <c r="L261" s="152"/>
      <c r="M261" s="157"/>
      <c r="T261" s="158"/>
      <c r="AT261" s="153" t="s">
        <v>136</v>
      </c>
      <c r="AU261" s="153" t="s">
        <v>86</v>
      </c>
      <c r="AV261" s="13" t="s">
        <v>86</v>
      </c>
      <c r="AW261" s="13" t="s">
        <v>32</v>
      </c>
      <c r="AX261" s="13" t="s">
        <v>76</v>
      </c>
      <c r="AY261" s="153" t="s">
        <v>124</v>
      </c>
    </row>
    <row r="262" spans="2:65" s="14" customFormat="1" ht="11.25">
      <c r="B262" s="159"/>
      <c r="D262" s="142" t="s">
        <v>136</v>
      </c>
      <c r="E262" s="160" t="s">
        <v>1</v>
      </c>
      <c r="F262" s="161" t="s">
        <v>148</v>
      </c>
      <c r="H262" s="162">
        <v>15.398000000000001</v>
      </c>
      <c r="I262" s="163"/>
      <c r="L262" s="159"/>
      <c r="M262" s="164"/>
      <c r="T262" s="165"/>
      <c r="AT262" s="160" t="s">
        <v>136</v>
      </c>
      <c r="AU262" s="160" t="s">
        <v>86</v>
      </c>
      <c r="AV262" s="14" t="s">
        <v>132</v>
      </c>
      <c r="AW262" s="14" t="s">
        <v>32</v>
      </c>
      <c r="AX262" s="14" t="s">
        <v>84</v>
      </c>
      <c r="AY262" s="160" t="s">
        <v>124</v>
      </c>
    </row>
    <row r="263" spans="2:65" s="1" customFormat="1" ht="33" customHeight="1">
      <c r="B263" s="128"/>
      <c r="C263" s="129" t="s">
        <v>251</v>
      </c>
      <c r="D263" s="129" t="s">
        <v>127</v>
      </c>
      <c r="E263" s="130" t="s">
        <v>252</v>
      </c>
      <c r="F263" s="131" t="s">
        <v>253</v>
      </c>
      <c r="G263" s="132" t="s">
        <v>130</v>
      </c>
      <c r="H263" s="133">
        <v>4</v>
      </c>
      <c r="I263" s="134"/>
      <c r="J263" s="135">
        <f>ROUND(I263*H263,2)</f>
        <v>0</v>
      </c>
      <c r="K263" s="131" t="s">
        <v>131</v>
      </c>
      <c r="L263" s="32"/>
      <c r="M263" s="136" t="s">
        <v>1</v>
      </c>
      <c r="N263" s="137" t="s">
        <v>41</v>
      </c>
      <c r="P263" s="138">
        <f>O263*H263</f>
        <v>0</v>
      </c>
      <c r="Q263" s="138">
        <v>0</v>
      </c>
      <c r="R263" s="138">
        <f>Q263*H263</f>
        <v>0</v>
      </c>
      <c r="S263" s="138">
        <v>0</v>
      </c>
      <c r="T263" s="139">
        <f>S263*H263</f>
        <v>0</v>
      </c>
      <c r="AR263" s="140" t="s">
        <v>132</v>
      </c>
      <c r="AT263" s="140" t="s">
        <v>127</v>
      </c>
      <c r="AU263" s="140" t="s">
        <v>86</v>
      </c>
      <c r="AY263" s="17" t="s">
        <v>124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7" t="s">
        <v>84</v>
      </c>
      <c r="BK263" s="141">
        <f>ROUND(I263*H263,2)</f>
        <v>0</v>
      </c>
      <c r="BL263" s="17" t="s">
        <v>132</v>
      </c>
      <c r="BM263" s="140" t="s">
        <v>254</v>
      </c>
    </row>
    <row r="264" spans="2:65" s="1" customFormat="1" ht="19.5">
      <c r="B264" s="32"/>
      <c r="D264" s="142" t="s">
        <v>134</v>
      </c>
      <c r="F264" s="143" t="s">
        <v>255</v>
      </c>
      <c r="I264" s="144"/>
      <c r="L264" s="32"/>
      <c r="M264" s="145"/>
      <c r="T264" s="56"/>
      <c r="AT264" s="17" t="s">
        <v>134</v>
      </c>
      <c r="AU264" s="17" t="s">
        <v>86</v>
      </c>
    </row>
    <row r="265" spans="2:65" s="12" customFormat="1" ht="22.5">
      <c r="B265" s="146"/>
      <c r="D265" s="142" t="s">
        <v>136</v>
      </c>
      <c r="E265" s="147" t="s">
        <v>1</v>
      </c>
      <c r="F265" s="148" t="s">
        <v>256</v>
      </c>
      <c r="H265" s="147" t="s">
        <v>1</v>
      </c>
      <c r="I265" s="149"/>
      <c r="L265" s="146"/>
      <c r="M265" s="150"/>
      <c r="T265" s="151"/>
      <c r="AT265" s="147" t="s">
        <v>136</v>
      </c>
      <c r="AU265" s="147" t="s">
        <v>86</v>
      </c>
      <c r="AV265" s="12" t="s">
        <v>84</v>
      </c>
      <c r="AW265" s="12" t="s">
        <v>32</v>
      </c>
      <c r="AX265" s="12" t="s">
        <v>76</v>
      </c>
      <c r="AY265" s="147" t="s">
        <v>124</v>
      </c>
    </row>
    <row r="266" spans="2:65" s="13" customFormat="1" ht="11.25">
      <c r="B266" s="152"/>
      <c r="D266" s="142" t="s">
        <v>136</v>
      </c>
      <c r="E266" s="153" t="s">
        <v>1</v>
      </c>
      <c r="F266" s="154" t="s">
        <v>257</v>
      </c>
      <c r="H266" s="155">
        <v>4</v>
      </c>
      <c r="I266" s="156"/>
      <c r="L266" s="152"/>
      <c r="M266" s="157"/>
      <c r="T266" s="158"/>
      <c r="AT266" s="153" t="s">
        <v>136</v>
      </c>
      <c r="AU266" s="153" t="s">
        <v>86</v>
      </c>
      <c r="AV266" s="13" t="s">
        <v>86</v>
      </c>
      <c r="AW266" s="13" t="s">
        <v>32</v>
      </c>
      <c r="AX266" s="13" t="s">
        <v>84</v>
      </c>
      <c r="AY266" s="153" t="s">
        <v>124</v>
      </c>
    </row>
    <row r="267" spans="2:65" s="1" customFormat="1" ht="37.9" customHeight="1">
      <c r="B267" s="128"/>
      <c r="C267" s="129" t="s">
        <v>258</v>
      </c>
      <c r="D267" s="129" t="s">
        <v>127</v>
      </c>
      <c r="E267" s="130" t="s">
        <v>259</v>
      </c>
      <c r="F267" s="131" t="s">
        <v>260</v>
      </c>
      <c r="G267" s="132" t="s">
        <v>130</v>
      </c>
      <c r="H267" s="133">
        <v>40</v>
      </c>
      <c r="I267" s="134"/>
      <c r="J267" s="135">
        <f>ROUND(I267*H267,2)</f>
        <v>0</v>
      </c>
      <c r="K267" s="131" t="s">
        <v>131</v>
      </c>
      <c r="L267" s="32"/>
      <c r="M267" s="136" t="s">
        <v>1</v>
      </c>
      <c r="N267" s="137" t="s">
        <v>41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132</v>
      </c>
      <c r="AT267" s="140" t="s">
        <v>127</v>
      </c>
      <c r="AU267" s="140" t="s">
        <v>86</v>
      </c>
      <c r="AY267" s="17" t="s">
        <v>124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7" t="s">
        <v>84</v>
      </c>
      <c r="BK267" s="141">
        <f>ROUND(I267*H267,2)</f>
        <v>0</v>
      </c>
      <c r="BL267" s="17" t="s">
        <v>132</v>
      </c>
      <c r="BM267" s="140" t="s">
        <v>261</v>
      </c>
    </row>
    <row r="268" spans="2:65" s="1" customFormat="1" ht="29.25">
      <c r="B268" s="32"/>
      <c r="D268" s="142" t="s">
        <v>134</v>
      </c>
      <c r="F268" s="143" t="s">
        <v>262</v>
      </c>
      <c r="I268" s="144"/>
      <c r="L268" s="32"/>
      <c r="M268" s="145"/>
      <c r="T268" s="56"/>
      <c r="AT268" s="17" t="s">
        <v>134</v>
      </c>
      <c r="AU268" s="17" t="s">
        <v>86</v>
      </c>
    </row>
    <row r="269" spans="2:65" s="13" customFormat="1" ht="11.25">
      <c r="B269" s="152"/>
      <c r="D269" s="142" t="s">
        <v>136</v>
      </c>
      <c r="F269" s="154" t="s">
        <v>263</v>
      </c>
      <c r="H269" s="155">
        <v>40</v>
      </c>
      <c r="I269" s="156"/>
      <c r="L269" s="152"/>
      <c r="M269" s="157"/>
      <c r="T269" s="158"/>
      <c r="AT269" s="153" t="s">
        <v>136</v>
      </c>
      <c r="AU269" s="153" t="s">
        <v>86</v>
      </c>
      <c r="AV269" s="13" t="s">
        <v>86</v>
      </c>
      <c r="AW269" s="13" t="s">
        <v>3</v>
      </c>
      <c r="AX269" s="13" t="s">
        <v>84</v>
      </c>
      <c r="AY269" s="153" t="s">
        <v>124</v>
      </c>
    </row>
    <row r="270" spans="2:65" s="1" customFormat="1" ht="37.9" customHeight="1">
      <c r="B270" s="128"/>
      <c r="C270" s="129" t="s">
        <v>264</v>
      </c>
      <c r="D270" s="129" t="s">
        <v>127</v>
      </c>
      <c r="E270" s="130" t="s">
        <v>265</v>
      </c>
      <c r="F270" s="131" t="s">
        <v>266</v>
      </c>
      <c r="G270" s="132" t="s">
        <v>130</v>
      </c>
      <c r="H270" s="133">
        <v>4</v>
      </c>
      <c r="I270" s="134"/>
      <c r="J270" s="135">
        <f>ROUND(I270*H270,2)</f>
        <v>0</v>
      </c>
      <c r="K270" s="131" t="s">
        <v>131</v>
      </c>
      <c r="L270" s="32"/>
      <c r="M270" s="136" t="s">
        <v>1</v>
      </c>
      <c r="N270" s="137" t="s">
        <v>41</v>
      </c>
      <c r="P270" s="138">
        <f>O270*H270</f>
        <v>0</v>
      </c>
      <c r="Q270" s="138">
        <v>0</v>
      </c>
      <c r="R270" s="138">
        <f>Q270*H270</f>
        <v>0</v>
      </c>
      <c r="S270" s="138">
        <v>0</v>
      </c>
      <c r="T270" s="139">
        <f>S270*H270</f>
        <v>0</v>
      </c>
      <c r="AR270" s="140" t="s">
        <v>132</v>
      </c>
      <c r="AT270" s="140" t="s">
        <v>127</v>
      </c>
      <c r="AU270" s="140" t="s">
        <v>86</v>
      </c>
      <c r="AY270" s="17" t="s">
        <v>124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7" t="s">
        <v>84</v>
      </c>
      <c r="BK270" s="141">
        <f>ROUND(I270*H270,2)</f>
        <v>0</v>
      </c>
      <c r="BL270" s="17" t="s">
        <v>132</v>
      </c>
      <c r="BM270" s="140" t="s">
        <v>267</v>
      </c>
    </row>
    <row r="271" spans="2:65" s="1" customFormat="1" ht="19.5">
      <c r="B271" s="32"/>
      <c r="D271" s="142" t="s">
        <v>134</v>
      </c>
      <c r="F271" s="143" t="s">
        <v>268</v>
      </c>
      <c r="I271" s="144"/>
      <c r="L271" s="32"/>
      <c r="M271" s="145"/>
      <c r="T271" s="56"/>
      <c r="AT271" s="17" t="s">
        <v>134</v>
      </c>
      <c r="AU271" s="17" t="s">
        <v>86</v>
      </c>
    </row>
    <row r="272" spans="2:65" s="1" customFormat="1" ht="24.2" customHeight="1">
      <c r="B272" s="128"/>
      <c r="C272" s="129" t="s">
        <v>269</v>
      </c>
      <c r="D272" s="129" t="s">
        <v>127</v>
      </c>
      <c r="E272" s="130" t="s">
        <v>270</v>
      </c>
      <c r="F272" s="131" t="s">
        <v>271</v>
      </c>
      <c r="G272" s="132" t="s">
        <v>141</v>
      </c>
      <c r="H272" s="133">
        <v>1</v>
      </c>
      <c r="I272" s="134"/>
      <c r="J272" s="135">
        <f>ROUND(I272*H272,2)</f>
        <v>0</v>
      </c>
      <c r="K272" s="131" t="s">
        <v>131</v>
      </c>
      <c r="L272" s="32"/>
      <c r="M272" s="136" t="s">
        <v>1</v>
      </c>
      <c r="N272" s="137" t="s">
        <v>41</v>
      </c>
      <c r="P272" s="138">
        <f>O272*H272</f>
        <v>0</v>
      </c>
      <c r="Q272" s="138">
        <v>7.6000000000000004E-4</v>
      </c>
      <c r="R272" s="138">
        <f>Q272*H272</f>
        <v>7.6000000000000004E-4</v>
      </c>
      <c r="S272" s="138">
        <v>2.0999999999999999E-3</v>
      </c>
      <c r="T272" s="139">
        <f>S272*H272</f>
        <v>2.0999999999999999E-3</v>
      </c>
      <c r="AR272" s="140" t="s">
        <v>132</v>
      </c>
      <c r="AT272" s="140" t="s">
        <v>127</v>
      </c>
      <c r="AU272" s="140" t="s">
        <v>86</v>
      </c>
      <c r="AY272" s="17" t="s">
        <v>124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7" t="s">
        <v>84</v>
      </c>
      <c r="BK272" s="141">
        <f>ROUND(I272*H272,2)</f>
        <v>0</v>
      </c>
      <c r="BL272" s="17" t="s">
        <v>132</v>
      </c>
      <c r="BM272" s="140" t="s">
        <v>272</v>
      </c>
    </row>
    <row r="273" spans="2:65" s="1" customFormat="1" ht="29.25">
      <c r="B273" s="32"/>
      <c r="D273" s="142" t="s">
        <v>134</v>
      </c>
      <c r="F273" s="143" t="s">
        <v>273</v>
      </c>
      <c r="I273" s="144"/>
      <c r="L273" s="32"/>
      <c r="M273" s="145"/>
      <c r="T273" s="56"/>
      <c r="AT273" s="17" t="s">
        <v>134</v>
      </c>
      <c r="AU273" s="17" t="s">
        <v>86</v>
      </c>
    </row>
    <row r="274" spans="2:65" s="12" customFormat="1" ht="22.5">
      <c r="B274" s="146"/>
      <c r="D274" s="142" t="s">
        <v>136</v>
      </c>
      <c r="E274" s="147" t="s">
        <v>1</v>
      </c>
      <c r="F274" s="148" t="s">
        <v>274</v>
      </c>
      <c r="H274" s="147" t="s">
        <v>1</v>
      </c>
      <c r="I274" s="149"/>
      <c r="L274" s="146"/>
      <c r="M274" s="150"/>
      <c r="T274" s="151"/>
      <c r="AT274" s="147" t="s">
        <v>136</v>
      </c>
      <c r="AU274" s="147" t="s">
        <v>86</v>
      </c>
      <c r="AV274" s="12" t="s">
        <v>84</v>
      </c>
      <c r="AW274" s="12" t="s">
        <v>32</v>
      </c>
      <c r="AX274" s="12" t="s">
        <v>76</v>
      </c>
      <c r="AY274" s="147" t="s">
        <v>124</v>
      </c>
    </row>
    <row r="275" spans="2:65" s="13" customFormat="1" ht="11.25">
      <c r="B275" s="152"/>
      <c r="D275" s="142" t="s">
        <v>136</v>
      </c>
      <c r="E275" s="153" t="s">
        <v>1</v>
      </c>
      <c r="F275" s="154" t="s">
        <v>275</v>
      </c>
      <c r="H275" s="155">
        <v>1</v>
      </c>
      <c r="I275" s="156"/>
      <c r="L275" s="152"/>
      <c r="M275" s="157"/>
      <c r="T275" s="158"/>
      <c r="AT275" s="153" t="s">
        <v>136</v>
      </c>
      <c r="AU275" s="153" t="s">
        <v>86</v>
      </c>
      <c r="AV275" s="13" t="s">
        <v>86</v>
      </c>
      <c r="AW275" s="13" t="s">
        <v>32</v>
      </c>
      <c r="AX275" s="13" t="s">
        <v>84</v>
      </c>
      <c r="AY275" s="153" t="s">
        <v>124</v>
      </c>
    </row>
    <row r="276" spans="2:65" s="1" customFormat="1" ht="24.2" customHeight="1">
      <c r="B276" s="128"/>
      <c r="C276" s="129" t="s">
        <v>276</v>
      </c>
      <c r="D276" s="129" t="s">
        <v>127</v>
      </c>
      <c r="E276" s="130" t="s">
        <v>277</v>
      </c>
      <c r="F276" s="131" t="s">
        <v>278</v>
      </c>
      <c r="G276" s="132" t="s">
        <v>130</v>
      </c>
      <c r="H276" s="133">
        <v>1.08</v>
      </c>
      <c r="I276" s="134"/>
      <c r="J276" s="135">
        <f>ROUND(I276*H276,2)</f>
        <v>0</v>
      </c>
      <c r="K276" s="131" t="s">
        <v>131</v>
      </c>
      <c r="L276" s="32"/>
      <c r="M276" s="136" t="s">
        <v>1</v>
      </c>
      <c r="N276" s="137" t="s">
        <v>41</v>
      </c>
      <c r="P276" s="138">
        <f>O276*H276</f>
        <v>0</v>
      </c>
      <c r="Q276" s="138">
        <v>3.5E-4</v>
      </c>
      <c r="R276" s="138">
        <f>Q276*H276</f>
        <v>3.7800000000000003E-4</v>
      </c>
      <c r="S276" s="138">
        <v>0</v>
      </c>
      <c r="T276" s="139">
        <f>S276*H276</f>
        <v>0</v>
      </c>
      <c r="AR276" s="140" t="s">
        <v>132</v>
      </c>
      <c r="AT276" s="140" t="s">
        <v>127</v>
      </c>
      <c r="AU276" s="140" t="s">
        <v>86</v>
      </c>
      <c r="AY276" s="17" t="s">
        <v>124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7" t="s">
        <v>84</v>
      </c>
      <c r="BK276" s="141">
        <f>ROUND(I276*H276,2)</f>
        <v>0</v>
      </c>
      <c r="BL276" s="17" t="s">
        <v>132</v>
      </c>
      <c r="BM276" s="140" t="s">
        <v>279</v>
      </c>
    </row>
    <row r="277" spans="2:65" s="1" customFormat="1" ht="19.5">
      <c r="B277" s="32"/>
      <c r="D277" s="142" t="s">
        <v>134</v>
      </c>
      <c r="F277" s="143" t="s">
        <v>280</v>
      </c>
      <c r="I277" s="144"/>
      <c r="L277" s="32"/>
      <c r="M277" s="145"/>
      <c r="T277" s="56"/>
      <c r="AT277" s="17" t="s">
        <v>134</v>
      </c>
      <c r="AU277" s="17" t="s">
        <v>86</v>
      </c>
    </row>
    <row r="278" spans="2:65" s="12" customFormat="1" ht="11.25">
      <c r="B278" s="146"/>
      <c r="D278" s="142" t="s">
        <v>136</v>
      </c>
      <c r="E278" s="147" t="s">
        <v>1</v>
      </c>
      <c r="F278" s="148" t="s">
        <v>281</v>
      </c>
      <c r="H278" s="147" t="s">
        <v>1</v>
      </c>
      <c r="I278" s="149"/>
      <c r="L278" s="146"/>
      <c r="M278" s="150"/>
      <c r="T278" s="151"/>
      <c r="AT278" s="147" t="s">
        <v>136</v>
      </c>
      <c r="AU278" s="147" t="s">
        <v>86</v>
      </c>
      <c r="AV278" s="12" t="s">
        <v>84</v>
      </c>
      <c r="AW278" s="12" t="s">
        <v>32</v>
      </c>
      <c r="AX278" s="12" t="s">
        <v>76</v>
      </c>
      <c r="AY278" s="147" t="s">
        <v>124</v>
      </c>
    </row>
    <row r="279" spans="2:65" s="13" customFormat="1" ht="11.25">
      <c r="B279" s="152"/>
      <c r="D279" s="142" t="s">
        <v>136</v>
      </c>
      <c r="E279" s="153" t="s">
        <v>1</v>
      </c>
      <c r="F279" s="154" t="s">
        <v>282</v>
      </c>
      <c r="H279" s="155">
        <v>1.08</v>
      </c>
      <c r="I279" s="156"/>
      <c r="L279" s="152"/>
      <c r="M279" s="157"/>
      <c r="T279" s="158"/>
      <c r="AT279" s="153" t="s">
        <v>136</v>
      </c>
      <c r="AU279" s="153" t="s">
        <v>86</v>
      </c>
      <c r="AV279" s="13" t="s">
        <v>86</v>
      </c>
      <c r="AW279" s="13" t="s">
        <v>32</v>
      </c>
      <c r="AX279" s="13" t="s">
        <v>84</v>
      </c>
      <c r="AY279" s="153" t="s">
        <v>124</v>
      </c>
    </row>
    <row r="280" spans="2:65" s="11" customFormat="1" ht="22.9" customHeight="1">
      <c r="B280" s="116"/>
      <c r="D280" s="117" t="s">
        <v>75</v>
      </c>
      <c r="E280" s="126" t="s">
        <v>283</v>
      </c>
      <c r="F280" s="126" t="s">
        <v>284</v>
      </c>
      <c r="I280" s="119"/>
      <c r="J280" s="127">
        <f>BK280</f>
        <v>0</v>
      </c>
      <c r="L280" s="116"/>
      <c r="M280" s="121"/>
      <c r="P280" s="122">
        <f>SUM(P281:P289)</f>
        <v>0</v>
      </c>
      <c r="R280" s="122">
        <f>SUM(R281:R289)</f>
        <v>0</v>
      </c>
      <c r="T280" s="123">
        <f>SUM(T281:T289)</f>
        <v>0</v>
      </c>
      <c r="AR280" s="117" t="s">
        <v>84</v>
      </c>
      <c r="AT280" s="124" t="s">
        <v>75</v>
      </c>
      <c r="AU280" s="124" t="s">
        <v>84</v>
      </c>
      <c r="AY280" s="117" t="s">
        <v>124</v>
      </c>
      <c r="BK280" s="125">
        <f>SUM(BK281:BK289)</f>
        <v>0</v>
      </c>
    </row>
    <row r="281" spans="2:65" s="1" customFormat="1" ht="33" customHeight="1">
      <c r="B281" s="128"/>
      <c r="C281" s="129" t="s">
        <v>7</v>
      </c>
      <c r="D281" s="129" t="s">
        <v>127</v>
      </c>
      <c r="E281" s="130" t="s">
        <v>285</v>
      </c>
      <c r="F281" s="131" t="s">
        <v>286</v>
      </c>
      <c r="G281" s="132" t="s">
        <v>157</v>
      </c>
      <c r="H281" s="133">
        <v>1.97</v>
      </c>
      <c r="I281" s="134"/>
      <c r="J281" s="135">
        <f>ROUND(I281*H281,2)</f>
        <v>0</v>
      </c>
      <c r="K281" s="131" t="s">
        <v>158</v>
      </c>
      <c r="L281" s="32"/>
      <c r="M281" s="136" t="s">
        <v>1</v>
      </c>
      <c r="N281" s="137" t="s">
        <v>41</v>
      </c>
      <c r="P281" s="138">
        <f>O281*H281</f>
        <v>0</v>
      </c>
      <c r="Q281" s="138">
        <v>0</v>
      </c>
      <c r="R281" s="138">
        <f>Q281*H281</f>
        <v>0</v>
      </c>
      <c r="S281" s="138">
        <v>0</v>
      </c>
      <c r="T281" s="139">
        <f>S281*H281</f>
        <v>0</v>
      </c>
      <c r="AR281" s="140" t="s">
        <v>132</v>
      </c>
      <c r="AT281" s="140" t="s">
        <v>127</v>
      </c>
      <c r="AU281" s="140" t="s">
        <v>86</v>
      </c>
      <c r="AY281" s="17" t="s">
        <v>124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7" t="s">
        <v>84</v>
      </c>
      <c r="BK281" s="141">
        <f>ROUND(I281*H281,2)</f>
        <v>0</v>
      </c>
      <c r="BL281" s="17" t="s">
        <v>132</v>
      </c>
      <c r="BM281" s="140" t="s">
        <v>287</v>
      </c>
    </row>
    <row r="282" spans="2:65" s="1" customFormat="1" ht="29.25">
      <c r="B282" s="32"/>
      <c r="D282" s="142" t="s">
        <v>134</v>
      </c>
      <c r="F282" s="143" t="s">
        <v>288</v>
      </c>
      <c r="I282" s="144"/>
      <c r="L282" s="32"/>
      <c r="M282" s="145"/>
      <c r="T282" s="56"/>
      <c r="AT282" s="17" t="s">
        <v>134</v>
      </c>
      <c r="AU282" s="17" t="s">
        <v>86</v>
      </c>
    </row>
    <row r="283" spans="2:65" s="1" customFormat="1" ht="24.2" customHeight="1">
      <c r="B283" s="128"/>
      <c r="C283" s="129" t="s">
        <v>289</v>
      </c>
      <c r="D283" s="129" t="s">
        <v>127</v>
      </c>
      <c r="E283" s="130" t="s">
        <v>290</v>
      </c>
      <c r="F283" s="131" t="s">
        <v>291</v>
      </c>
      <c r="G283" s="132" t="s">
        <v>157</v>
      </c>
      <c r="H283" s="133">
        <v>1.97</v>
      </c>
      <c r="I283" s="134"/>
      <c r="J283" s="135">
        <f>ROUND(I283*H283,2)</f>
        <v>0</v>
      </c>
      <c r="K283" s="131" t="s">
        <v>158</v>
      </c>
      <c r="L283" s="32"/>
      <c r="M283" s="136" t="s">
        <v>1</v>
      </c>
      <c r="N283" s="137" t="s">
        <v>41</v>
      </c>
      <c r="P283" s="138">
        <f>O283*H283</f>
        <v>0</v>
      </c>
      <c r="Q283" s="138">
        <v>0</v>
      </c>
      <c r="R283" s="138">
        <f>Q283*H283</f>
        <v>0</v>
      </c>
      <c r="S283" s="138">
        <v>0</v>
      </c>
      <c r="T283" s="139">
        <f>S283*H283</f>
        <v>0</v>
      </c>
      <c r="AR283" s="140" t="s">
        <v>132</v>
      </c>
      <c r="AT283" s="140" t="s">
        <v>127</v>
      </c>
      <c r="AU283" s="140" t="s">
        <v>86</v>
      </c>
      <c r="AY283" s="17" t="s">
        <v>124</v>
      </c>
      <c r="BE283" s="141">
        <f>IF(N283="základní",J283,0)</f>
        <v>0</v>
      </c>
      <c r="BF283" s="141">
        <f>IF(N283="snížená",J283,0)</f>
        <v>0</v>
      </c>
      <c r="BG283" s="141">
        <f>IF(N283="zákl. přenesená",J283,0)</f>
        <v>0</v>
      </c>
      <c r="BH283" s="141">
        <f>IF(N283="sníž. přenesená",J283,0)</f>
        <v>0</v>
      </c>
      <c r="BI283" s="141">
        <f>IF(N283="nulová",J283,0)</f>
        <v>0</v>
      </c>
      <c r="BJ283" s="17" t="s">
        <v>84</v>
      </c>
      <c r="BK283" s="141">
        <f>ROUND(I283*H283,2)</f>
        <v>0</v>
      </c>
      <c r="BL283" s="17" t="s">
        <v>132</v>
      </c>
      <c r="BM283" s="140" t="s">
        <v>292</v>
      </c>
    </row>
    <row r="284" spans="2:65" s="1" customFormat="1" ht="19.5">
      <c r="B284" s="32"/>
      <c r="D284" s="142" t="s">
        <v>134</v>
      </c>
      <c r="F284" s="143" t="s">
        <v>293</v>
      </c>
      <c r="I284" s="144"/>
      <c r="L284" s="32"/>
      <c r="M284" s="145"/>
      <c r="T284" s="56"/>
      <c r="AT284" s="17" t="s">
        <v>134</v>
      </c>
      <c r="AU284" s="17" t="s">
        <v>86</v>
      </c>
    </row>
    <row r="285" spans="2:65" s="1" customFormat="1" ht="24.2" customHeight="1">
      <c r="B285" s="128"/>
      <c r="C285" s="129" t="s">
        <v>294</v>
      </c>
      <c r="D285" s="129" t="s">
        <v>127</v>
      </c>
      <c r="E285" s="130" t="s">
        <v>295</v>
      </c>
      <c r="F285" s="131" t="s">
        <v>296</v>
      </c>
      <c r="G285" s="132" t="s">
        <v>157</v>
      </c>
      <c r="H285" s="133">
        <v>19.7</v>
      </c>
      <c r="I285" s="134"/>
      <c r="J285" s="135">
        <f>ROUND(I285*H285,2)</f>
        <v>0</v>
      </c>
      <c r="K285" s="131" t="s">
        <v>158</v>
      </c>
      <c r="L285" s="32"/>
      <c r="M285" s="136" t="s">
        <v>1</v>
      </c>
      <c r="N285" s="137" t="s">
        <v>41</v>
      </c>
      <c r="P285" s="138">
        <f>O285*H285</f>
        <v>0</v>
      </c>
      <c r="Q285" s="138">
        <v>0</v>
      </c>
      <c r="R285" s="138">
        <f>Q285*H285</f>
        <v>0</v>
      </c>
      <c r="S285" s="138">
        <v>0</v>
      </c>
      <c r="T285" s="139">
        <f>S285*H285</f>
        <v>0</v>
      </c>
      <c r="AR285" s="140" t="s">
        <v>132</v>
      </c>
      <c r="AT285" s="140" t="s">
        <v>127</v>
      </c>
      <c r="AU285" s="140" t="s">
        <v>86</v>
      </c>
      <c r="AY285" s="17" t="s">
        <v>124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7" t="s">
        <v>84</v>
      </c>
      <c r="BK285" s="141">
        <f>ROUND(I285*H285,2)</f>
        <v>0</v>
      </c>
      <c r="BL285" s="17" t="s">
        <v>132</v>
      </c>
      <c r="BM285" s="140" t="s">
        <v>297</v>
      </c>
    </row>
    <row r="286" spans="2:65" s="1" customFormat="1" ht="29.25">
      <c r="B286" s="32"/>
      <c r="D286" s="142" t="s">
        <v>134</v>
      </c>
      <c r="F286" s="143" t="s">
        <v>298</v>
      </c>
      <c r="I286" s="144"/>
      <c r="L286" s="32"/>
      <c r="M286" s="145"/>
      <c r="T286" s="56"/>
      <c r="AT286" s="17" t="s">
        <v>134</v>
      </c>
      <c r="AU286" s="17" t="s">
        <v>86</v>
      </c>
    </row>
    <row r="287" spans="2:65" s="13" customFormat="1" ht="11.25">
      <c r="B287" s="152"/>
      <c r="D287" s="142" t="s">
        <v>136</v>
      </c>
      <c r="F287" s="154" t="s">
        <v>299</v>
      </c>
      <c r="H287" s="155">
        <v>19.7</v>
      </c>
      <c r="I287" s="156"/>
      <c r="L287" s="152"/>
      <c r="M287" s="157"/>
      <c r="T287" s="158"/>
      <c r="AT287" s="153" t="s">
        <v>136</v>
      </c>
      <c r="AU287" s="153" t="s">
        <v>86</v>
      </c>
      <c r="AV287" s="13" t="s">
        <v>86</v>
      </c>
      <c r="AW287" s="13" t="s">
        <v>3</v>
      </c>
      <c r="AX287" s="13" t="s">
        <v>84</v>
      </c>
      <c r="AY287" s="153" t="s">
        <v>124</v>
      </c>
    </row>
    <row r="288" spans="2:65" s="1" customFormat="1" ht="33" customHeight="1">
      <c r="B288" s="128"/>
      <c r="C288" s="129" t="s">
        <v>300</v>
      </c>
      <c r="D288" s="129" t="s">
        <v>127</v>
      </c>
      <c r="E288" s="130" t="s">
        <v>301</v>
      </c>
      <c r="F288" s="131" t="s">
        <v>302</v>
      </c>
      <c r="G288" s="132" t="s">
        <v>157</v>
      </c>
      <c r="H288" s="133">
        <v>1.97</v>
      </c>
      <c r="I288" s="134"/>
      <c r="J288" s="135">
        <f>ROUND(I288*H288,2)</f>
        <v>0</v>
      </c>
      <c r="K288" s="131" t="s">
        <v>158</v>
      </c>
      <c r="L288" s="32"/>
      <c r="M288" s="136" t="s">
        <v>1</v>
      </c>
      <c r="N288" s="137" t="s">
        <v>41</v>
      </c>
      <c r="P288" s="138">
        <f>O288*H288</f>
        <v>0</v>
      </c>
      <c r="Q288" s="138">
        <v>0</v>
      </c>
      <c r="R288" s="138">
        <f>Q288*H288</f>
        <v>0</v>
      </c>
      <c r="S288" s="138">
        <v>0</v>
      </c>
      <c r="T288" s="139">
        <f>S288*H288</f>
        <v>0</v>
      </c>
      <c r="AR288" s="140" t="s">
        <v>132</v>
      </c>
      <c r="AT288" s="140" t="s">
        <v>127</v>
      </c>
      <c r="AU288" s="140" t="s">
        <v>86</v>
      </c>
      <c r="AY288" s="17" t="s">
        <v>124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7" t="s">
        <v>84</v>
      </c>
      <c r="BK288" s="141">
        <f>ROUND(I288*H288,2)</f>
        <v>0</v>
      </c>
      <c r="BL288" s="17" t="s">
        <v>132</v>
      </c>
      <c r="BM288" s="140" t="s">
        <v>303</v>
      </c>
    </row>
    <row r="289" spans="2:65" s="1" customFormat="1" ht="29.25">
      <c r="B289" s="32"/>
      <c r="D289" s="142" t="s">
        <v>134</v>
      </c>
      <c r="F289" s="143" t="s">
        <v>304</v>
      </c>
      <c r="I289" s="144"/>
      <c r="L289" s="32"/>
      <c r="M289" s="145"/>
      <c r="T289" s="56"/>
      <c r="AT289" s="17" t="s">
        <v>134</v>
      </c>
      <c r="AU289" s="17" t="s">
        <v>86</v>
      </c>
    </row>
    <row r="290" spans="2:65" s="11" customFormat="1" ht="22.9" customHeight="1">
      <c r="B290" s="116"/>
      <c r="D290" s="117" t="s">
        <v>75</v>
      </c>
      <c r="E290" s="126" t="s">
        <v>305</v>
      </c>
      <c r="F290" s="126" t="s">
        <v>306</v>
      </c>
      <c r="I290" s="119"/>
      <c r="J290" s="127">
        <f>BK290</f>
        <v>0</v>
      </c>
      <c r="L290" s="116"/>
      <c r="M290" s="121"/>
      <c r="P290" s="122">
        <f>SUM(P291:P292)</f>
        <v>0</v>
      </c>
      <c r="R290" s="122">
        <f>SUM(R291:R292)</f>
        <v>0</v>
      </c>
      <c r="T290" s="123">
        <f>SUM(T291:T292)</f>
        <v>0</v>
      </c>
      <c r="AR290" s="117" t="s">
        <v>84</v>
      </c>
      <c r="AT290" s="124" t="s">
        <v>75</v>
      </c>
      <c r="AU290" s="124" t="s">
        <v>84</v>
      </c>
      <c r="AY290" s="117" t="s">
        <v>124</v>
      </c>
      <c r="BK290" s="125">
        <f>SUM(BK291:BK292)</f>
        <v>0</v>
      </c>
    </row>
    <row r="291" spans="2:65" s="1" customFormat="1" ht="16.5" customHeight="1">
      <c r="B291" s="128"/>
      <c r="C291" s="129" t="s">
        <v>307</v>
      </c>
      <c r="D291" s="129" t="s">
        <v>127</v>
      </c>
      <c r="E291" s="130" t="s">
        <v>308</v>
      </c>
      <c r="F291" s="131" t="s">
        <v>309</v>
      </c>
      <c r="G291" s="132" t="s">
        <v>157</v>
      </c>
      <c r="H291" s="133">
        <v>6.6929999999999996</v>
      </c>
      <c r="I291" s="134"/>
      <c r="J291" s="135">
        <f>ROUND(I291*H291,2)</f>
        <v>0</v>
      </c>
      <c r="K291" s="131" t="s">
        <v>158</v>
      </c>
      <c r="L291" s="32"/>
      <c r="M291" s="136" t="s">
        <v>1</v>
      </c>
      <c r="N291" s="137" t="s">
        <v>41</v>
      </c>
      <c r="P291" s="138">
        <f>O291*H291</f>
        <v>0</v>
      </c>
      <c r="Q291" s="138">
        <v>0</v>
      </c>
      <c r="R291" s="138">
        <f>Q291*H291</f>
        <v>0</v>
      </c>
      <c r="S291" s="138">
        <v>0</v>
      </c>
      <c r="T291" s="139">
        <f>S291*H291</f>
        <v>0</v>
      </c>
      <c r="AR291" s="140" t="s">
        <v>132</v>
      </c>
      <c r="AT291" s="140" t="s">
        <v>127</v>
      </c>
      <c r="AU291" s="140" t="s">
        <v>86</v>
      </c>
      <c r="AY291" s="17" t="s">
        <v>124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7" t="s">
        <v>84</v>
      </c>
      <c r="BK291" s="141">
        <f>ROUND(I291*H291,2)</f>
        <v>0</v>
      </c>
      <c r="BL291" s="17" t="s">
        <v>132</v>
      </c>
      <c r="BM291" s="140" t="s">
        <v>310</v>
      </c>
    </row>
    <row r="292" spans="2:65" s="1" customFormat="1" ht="39">
      <c r="B292" s="32"/>
      <c r="D292" s="142" t="s">
        <v>134</v>
      </c>
      <c r="F292" s="143" t="s">
        <v>311</v>
      </c>
      <c r="I292" s="144"/>
      <c r="L292" s="32"/>
      <c r="M292" s="145"/>
      <c r="T292" s="56"/>
      <c r="AT292" s="17" t="s">
        <v>134</v>
      </c>
      <c r="AU292" s="17" t="s">
        <v>86</v>
      </c>
    </row>
    <row r="293" spans="2:65" s="11" customFormat="1" ht="25.9" customHeight="1">
      <c r="B293" s="116"/>
      <c r="D293" s="117" t="s">
        <v>75</v>
      </c>
      <c r="E293" s="118" t="s">
        <v>312</v>
      </c>
      <c r="F293" s="118" t="s">
        <v>313</v>
      </c>
      <c r="I293" s="119"/>
      <c r="J293" s="120">
        <f>BK293</f>
        <v>0</v>
      </c>
      <c r="L293" s="116"/>
      <c r="M293" s="121"/>
      <c r="P293" s="122">
        <f>P294+P297+P304</f>
        <v>0</v>
      </c>
      <c r="R293" s="122">
        <f>R294+R297+R304</f>
        <v>2.6958672499999999E-2</v>
      </c>
      <c r="T293" s="123">
        <f>T294+T297+T304</f>
        <v>0.63204773000000003</v>
      </c>
      <c r="AR293" s="117" t="s">
        <v>86</v>
      </c>
      <c r="AT293" s="124" t="s">
        <v>75</v>
      </c>
      <c r="AU293" s="124" t="s">
        <v>76</v>
      </c>
      <c r="AY293" s="117" t="s">
        <v>124</v>
      </c>
      <c r="BK293" s="125">
        <f>BK294+BK297+BK304</f>
        <v>0</v>
      </c>
    </row>
    <row r="294" spans="2:65" s="11" customFormat="1" ht="22.9" customHeight="1">
      <c r="B294" s="116"/>
      <c r="D294" s="117" t="s">
        <v>75</v>
      </c>
      <c r="E294" s="126" t="s">
        <v>314</v>
      </c>
      <c r="F294" s="126" t="s">
        <v>315</v>
      </c>
      <c r="I294" s="119"/>
      <c r="J294" s="127">
        <f>BK294</f>
        <v>0</v>
      </c>
      <c r="L294" s="116"/>
      <c r="M294" s="121"/>
      <c r="P294" s="122">
        <f>SUM(P295:P296)</f>
        <v>0</v>
      </c>
      <c r="R294" s="122">
        <f>SUM(R295:R296)</f>
        <v>0</v>
      </c>
      <c r="T294" s="123">
        <f>SUM(T295:T296)</f>
        <v>0</v>
      </c>
      <c r="AR294" s="117" t="s">
        <v>86</v>
      </c>
      <c r="AT294" s="124" t="s">
        <v>75</v>
      </c>
      <c r="AU294" s="124" t="s">
        <v>84</v>
      </c>
      <c r="AY294" s="117" t="s">
        <v>124</v>
      </c>
      <c r="BK294" s="125">
        <f>SUM(BK295:BK296)</f>
        <v>0</v>
      </c>
    </row>
    <row r="295" spans="2:65" s="1" customFormat="1" ht="24.2" customHeight="1">
      <c r="B295" s="128"/>
      <c r="C295" s="129" t="s">
        <v>316</v>
      </c>
      <c r="D295" s="129" t="s">
        <v>127</v>
      </c>
      <c r="E295" s="130" t="s">
        <v>317</v>
      </c>
      <c r="F295" s="131" t="s">
        <v>318</v>
      </c>
      <c r="G295" s="132" t="s">
        <v>319</v>
      </c>
      <c r="H295" s="133">
        <v>1</v>
      </c>
      <c r="I295" s="134"/>
      <c r="J295" s="135">
        <f>ROUND(I295*H295,2)</f>
        <v>0</v>
      </c>
      <c r="K295" s="131" t="s">
        <v>1</v>
      </c>
      <c r="L295" s="32"/>
      <c r="M295" s="136" t="s">
        <v>1</v>
      </c>
      <c r="N295" s="137" t="s">
        <v>41</v>
      </c>
      <c r="P295" s="138">
        <f>O295*H295</f>
        <v>0</v>
      </c>
      <c r="Q295" s="138">
        <v>0</v>
      </c>
      <c r="R295" s="138">
        <f>Q295*H295</f>
        <v>0</v>
      </c>
      <c r="S295" s="138">
        <v>0</v>
      </c>
      <c r="T295" s="139">
        <f>S295*H295</f>
        <v>0</v>
      </c>
      <c r="AR295" s="140" t="s">
        <v>251</v>
      </c>
      <c r="AT295" s="140" t="s">
        <v>127</v>
      </c>
      <c r="AU295" s="140" t="s">
        <v>86</v>
      </c>
      <c r="AY295" s="17" t="s">
        <v>124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7" t="s">
        <v>84</v>
      </c>
      <c r="BK295" s="141">
        <f>ROUND(I295*H295,2)</f>
        <v>0</v>
      </c>
      <c r="BL295" s="17" t="s">
        <v>251</v>
      </c>
      <c r="BM295" s="140" t="s">
        <v>320</v>
      </c>
    </row>
    <row r="296" spans="2:65" s="1" customFormat="1" ht="19.5">
      <c r="B296" s="32"/>
      <c r="D296" s="142" t="s">
        <v>134</v>
      </c>
      <c r="F296" s="143" t="s">
        <v>318</v>
      </c>
      <c r="I296" s="144"/>
      <c r="L296" s="32"/>
      <c r="M296" s="145"/>
      <c r="T296" s="56"/>
      <c r="AT296" s="17" t="s">
        <v>134</v>
      </c>
      <c r="AU296" s="17" t="s">
        <v>86</v>
      </c>
    </row>
    <row r="297" spans="2:65" s="11" customFormat="1" ht="22.9" customHeight="1">
      <c r="B297" s="116"/>
      <c r="D297" s="117" t="s">
        <v>75</v>
      </c>
      <c r="E297" s="126" t="s">
        <v>321</v>
      </c>
      <c r="F297" s="126" t="s">
        <v>322</v>
      </c>
      <c r="I297" s="119"/>
      <c r="J297" s="127">
        <f>BK297</f>
        <v>0</v>
      </c>
      <c r="L297" s="116"/>
      <c r="M297" s="121"/>
      <c r="P297" s="122">
        <f>SUM(P298:P303)</f>
        <v>0</v>
      </c>
      <c r="R297" s="122">
        <f>SUM(R298:R303)</f>
        <v>0</v>
      </c>
      <c r="T297" s="123">
        <f>SUM(T298:T303)</f>
        <v>0.62966600000000006</v>
      </c>
      <c r="AR297" s="117" t="s">
        <v>86</v>
      </c>
      <c r="AT297" s="124" t="s">
        <v>75</v>
      </c>
      <c r="AU297" s="124" t="s">
        <v>84</v>
      </c>
      <c r="AY297" s="117" t="s">
        <v>124</v>
      </c>
      <c r="BK297" s="125">
        <f>SUM(BK298:BK303)</f>
        <v>0</v>
      </c>
    </row>
    <row r="298" spans="2:65" s="1" customFormat="1" ht="24.2" customHeight="1">
      <c r="B298" s="128"/>
      <c r="C298" s="129" t="s">
        <v>323</v>
      </c>
      <c r="D298" s="129" t="s">
        <v>127</v>
      </c>
      <c r="E298" s="130" t="s">
        <v>324</v>
      </c>
      <c r="F298" s="131" t="s">
        <v>325</v>
      </c>
      <c r="G298" s="132" t="s">
        <v>130</v>
      </c>
      <c r="H298" s="133">
        <v>19.832000000000001</v>
      </c>
      <c r="I298" s="134"/>
      <c r="J298" s="135">
        <f>ROUND(I298*H298,2)</f>
        <v>0</v>
      </c>
      <c r="K298" s="131" t="s">
        <v>131</v>
      </c>
      <c r="L298" s="32"/>
      <c r="M298" s="136" t="s">
        <v>1</v>
      </c>
      <c r="N298" s="137" t="s">
        <v>41</v>
      </c>
      <c r="P298" s="138">
        <f>O298*H298</f>
        <v>0</v>
      </c>
      <c r="Q298" s="138">
        <v>0</v>
      </c>
      <c r="R298" s="138">
        <f>Q298*H298</f>
        <v>0</v>
      </c>
      <c r="S298" s="138">
        <v>3.175E-2</v>
      </c>
      <c r="T298" s="139">
        <f>S298*H298</f>
        <v>0.62966600000000006</v>
      </c>
      <c r="AR298" s="140" t="s">
        <v>251</v>
      </c>
      <c r="AT298" s="140" t="s">
        <v>127</v>
      </c>
      <c r="AU298" s="140" t="s">
        <v>86</v>
      </c>
      <c r="AY298" s="17" t="s">
        <v>124</v>
      </c>
      <c r="BE298" s="141">
        <f>IF(N298="základní",J298,0)</f>
        <v>0</v>
      </c>
      <c r="BF298" s="141">
        <f>IF(N298="snížená",J298,0)</f>
        <v>0</v>
      </c>
      <c r="BG298" s="141">
        <f>IF(N298="zákl. přenesená",J298,0)</f>
        <v>0</v>
      </c>
      <c r="BH298" s="141">
        <f>IF(N298="sníž. přenesená",J298,0)</f>
        <v>0</v>
      </c>
      <c r="BI298" s="141">
        <f>IF(N298="nulová",J298,0)</f>
        <v>0</v>
      </c>
      <c r="BJ298" s="17" t="s">
        <v>84</v>
      </c>
      <c r="BK298" s="141">
        <f>ROUND(I298*H298,2)</f>
        <v>0</v>
      </c>
      <c r="BL298" s="17" t="s">
        <v>251</v>
      </c>
      <c r="BM298" s="140" t="s">
        <v>326</v>
      </c>
    </row>
    <row r="299" spans="2:65" s="1" customFormat="1" ht="19.5">
      <c r="B299" s="32"/>
      <c r="D299" s="142" t="s">
        <v>134</v>
      </c>
      <c r="F299" s="143" t="s">
        <v>327</v>
      </c>
      <c r="I299" s="144"/>
      <c r="L299" s="32"/>
      <c r="M299" s="145"/>
      <c r="T299" s="56"/>
      <c r="AT299" s="17" t="s">
        <v>134</v>
      </c>
      <c r="AU299" s="17" t="s">
        <v>86</v>
      </c>
    </row>
    <row r="300" spans="2:65" s="12" customFormat="1" ht="11.25">
      <c r="B300" s="146"/>
      <c r="D300" s="142" t="s">
        <v>136</v>
      </c>
      <c r="E300" s="147" t="s">
        <v>1</v>
      </c>
      <c r="F300" s="148" t="s">
        <v>328</v>
      </c>
      <c r="H300" s="147" t="s">
        <v>1</v>
      </c>
      <c r="I300" s="149"/>
      <c r="L300" s="146"/>
      <c r="M300" s="150"/>
      <c r="T300" s="151"/>
      <c r="AT300" s="147" t="s">
        <v>136</v>
      </c>
      <c r="AU300" s="147" t="s">
        <v>86</v>
      </c>
      <c r="AV300" s="12" t="s">
        <v>84</v>
      </c>
      <c r="AW300" s="12" t="s">
        <v>32</v>
      </c>
      <c r="AX300" s="12" t="s">
        <v>76</v>
      </c>
      <c r="AY300" s="147" t="s">
        <v>124</v>
      </c>
    </row>
    <row r="301" spans="2:65" s="13" customFormat="1" ht="11.25">
      <c r="B301" s="152"/>
      <c r="D301" s="142" t="s">
        <v>136</v>
      </c>
      <c r="E301" s="153" t="s">
        <v>1</v>
      </c>
      <c r="F301" s="154" t="s">
        <v>329</v>
      </c>
      <c r="H301" s="155">
        <v>21.632000000000001</v>
      </c>
      <c r="I301" s="156"/>
      <c r="L301" s="152"/>
      <c r="M301" s="157"/>
      <c r="T301" s="158"/>
      <c r="AT301" s="153" t="s">
        <v>136</v>
      </c>
      <c r="AU301" s="153" t="s">
        <v>86</v>
      </c>
      <c r="AV301" s="13" t="s">
        <v>86</v>
      </c>
      <c r="AW301" s="13" t="s">
        <v>32</v>
      </c>
      <c r="AX301" s="13" t="s">
        <v>76</v>
      </c>
      <c r="AY301" s="153" t="s">
        <v>124</v>
      </c>
    </row>
    <row r="302" spans="2:65" s="13" customFormat="1" ht="11.25">
      <c r="B302" s="152"/>
      <c r="D302" s="142" t="s">
        <v>136</v>
      </c>
      <c r="E302" s="153" t="s">
        <v>1</v>
      </c>
      <c r="F302" s="154" t="s">
        <v>330</v>
      </c>
      <c r="H302" s="155">
        <v>-1.8</v>
      </c>
      <c r="I302" s="156"/>
      <c r="L302" s="152"/>
      <c r="M302" s="157"/>
      <c r="T302" s="158"/>
      <c r="AT302" s="153" t="s">
        <v>136</v>
      </c>
      <c r="AU302" s="153" t="s">
        <v>86</v>
      </c>
      <c r="AV302" s="13" t="s">
        <v>86</v>
      </c>
      <c r="AW302" s="13" t="s">
        <v>32</v>
      </c>
      <c r="AX302" s="13" t="s">
        <v>76</v>
      </c>
      <c r="AY302" s="153" t="s">
        <v>124</v>
      </c>
    </row>
    <row r="303" spans="2:65" s="14" customFormat="1" ht="11.25">
      <c r="B303" s="159"/>
      <c r="D303" s="142" t="s">
        <v>136</v>
      </c>
      <c r="E303" s="160" t="s">
        <v>1</v>
      </c>
      <c r="F303" s="161" t="s">
        <v>148</v>
      </c>
      <c r="H303" s="162">
        <v>19.832000000000001</v>
      </c>
      <c r="I303" s="163"/>
      <c r="L303" s="159"/>
      <c r="M303" s="164"/>
      <c r="T303" s="165"/>
      <c r="AT303" s="160" t="s">
        <v>136</v>
      </c>
      <c r="AU303" s="160" t="s">
        <v>86</v>
      </c>
      <c r="AV303" s="14" t="s">
        <v>132</v>
      </c>
      <c r="AW303" s="14" t="s">
        <v>32</v>
      </c>
      <c r="AX303" s="14" t="s">
        <v>84</v>
      </c>
      <c r="AY303" s="160" t="s">
        <v>124</v>
      </c>
    </row>
    <row r="304" spans="2:65" s="11" customFormat="1" ht="22.9" customHeight="1">
      <c r="B304" s="116"/>
      <c r="D304" s="117" t="s">
        <v>75</v>
      </c>
      <c r="E304" s="126" t="s">
        <v>331</v>
      </c>
      <c r="F304" s="126" t="s">
        <v>332</v>
      </c>
      <c r="I304" s="119"/>
      <c r="J304" s="127">
        <f>BK304</f>
        <v>0</v>
      </c>
      <c r="L304" s="116"/>
      <c r="M304" s="121"/>
      <c r="P304" s="122">
        <f>SUM(P305:P368)</f>
        <v>0</v>
      </c>
      <c r="R304" s="122">
        <f>SUM(R305:R368)</f>
        <v>2.6958672499999999E-2</v>
      </c>
      <c r="T304" s="123">
        <f>SUM(T305:T368)</f>
        <v>2.3817300000000003E-3</v>
      </c>
      <c r="AR304" s="117" t="s">
        <v>86</v>
      </c>
      <c r="AT304" s="124" t="s">
        <v>75</v>
      </c>
      <c r="AU304" s="124" t="s">
        <v>84</v>
      </c>
      <c r="AY304" s="117" t="s">
        <v>124</v>
      </c>
      <c r="BK304" s="125">
        <f>SUM(BK305:BK368)</f>
        <v>0</v>
      </c>
    </row>
    <row r="305" spans="2:65" s="1" customFormat="1" ht="24.2" customHeight="1">
      <c r="B305" s="128"/>
      <c r="C305" s="129" t="s">
        <v>333</v>
      </c>
      <c r="D305" s="129" t="s">
        <v>127</v>
      </c>
      <c r="E305" s="130" t="s">
        <v>334</v>
      </c>
      <c r="F305" s="131" t="s">
        <v>335</v>
      </c>
      <c r="G305" s="132" t="s">
        <v>130</v>
      </c>
      <c r="H305" s="133">
        <v>55.442</v>
      </c>
      <c r="I305" s="134"/>
      <c r="J305" s="135">
        <f>ROUND(I305*H305,2)</f>
        <v>0</v>
      </c>
      <c r="K305" s="131" t="s">
        <v>336</v>
      </c>
      <c r="L305" s="32"/>
      <c r="M305" s="136" t="s">
        <v>1</v>
      </c>
      <c r="N305" s="137" t="s">
        <v>41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251</v>
      </c>
      <c r="AT305" s="140" t="s">
        <v>127</v>
      </c>
      <c r="AU305" s="140" t="s">
        <v>86</v>
      </c>
      <c r="AY305" s="17" t="s">
        <v>124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7" t="s">
        <v>84</v>
      </c>
      <c r="BK305" s="141">
        <f>ROUND(I305*H305,2)</f>
        <v>0</v>
      </c>
      <c r="BL305" s="17" t="s">
        <v>251</v>
      </c>
      <c r="BM305" s="140" t="s">
        <v>337</v>
      </c>
    </row>
    <row r="306" spans="2:65" s="1" customFormat="1" ht="11.25">
      <c r="B306" s="32"/>
      <c r="D306" s="142" t="s">
        <v>134</v>
      </c>
      <c r="F306" s="143" t="s">
        <v>338</v>
      </c>
      <c r="I306" s="144"/>
      <c r="L306" s="32"/>
      <c r="M306" s="145"/>
      <c r="T306" s="56"/>
      <c r="AT306" s="17" t="s">
        <v>134</v>
      </c>
      <c r="AU306" s="17" t="s">
        <v>86</v>
      </c>
    </row>
    <row r="307" spans="2:65" s="12" customFormat="1" ht="11.25">
      <c r="B307" s="146"/>
      <c r="D307" s="142" t="s">
        <v>136</v>
      </c>
      <c r="E307" s="147" t="s">
        <v>1</v>
      </c>
      <c r="F307" s="148" t="s">
        <v>144</v>
      </c>
      <c r="H307" s="147" t="s">
        <v>1</v>
      </c>
      <c r="I307" s="149"/>
      <c r="L307" s="146"/>
      <c r="M307" s="150"/>
      <c r="T307" s="151"/>
      <c r="AT307" s="147" t="s">
        <v>136</v>
      </c>
      <c r="AU307" s="147" t="s">
        <v>86</v>
      </c>
      <c r="AV307" s="12" t="s">
        <v>84</v>
      </c>
      <c r="AW307" s="12" t="s">
        <v>32</v>
      </c>
      <c r="AX307" s="12" t="s">
        <v>76</v>
      </c>
      <c r="AY307" s="147" t="s">
        <v>124</v>
      </c>
    </row>
    <row r="308" spans="2:65" s="13" customFormat="1" ht="11.25">
      <c r="B308" s="152"/>
      <c r="D308" s="142" t="s">
        <v>136</v>
      </c>
      <c r="E308" s="153" t="s">
        <v>1</v>
      </c>
      <c r="F308" s="154" t="s">
        <v>223</v>
      </c>
      <c r="H308" s="155">
        <v>31.408000000000001</v>
      </c>
      <c r="I308" s="156"/>
      <c r="L308" s="152"/>
      <c r="M308" s="157"/>
      <c r="T308" s="158"/>
      <c r="AT308" s="153" t="s">
        <v>136</v>
      </c>
      <c r="AU308" s="153" t="s">
        <v>86</v>
      </c>
      <c r="AV308" s="13" t="s">
        <v>86</v>
      </c>
      <c r="AW308" s="13" t="s">
        <v>32</v>
      </c>
      <c r="AX308" s="13" t="s">
        <v>76</v>
      </c>
      <c r="AY308" s="153" t="s">
        <v>124</v>
      </c>
    </row>
    <row r="309" spans="2:65" s="12" customFormat="1" ht="11.25">
      <c r="B309" s="146"/>
      <c r="D309" s="142" t="s">
        <v>136</v>
      </c>
      <c r="E309" s="147" t="s">
        <v>1</v>
      </c>
      <c r="F309" s="148" t="s">
        <v>178</v>
      </c>
      <c r="H309" s="147" t="s">
        <v>1</v>
      </c>
      <c r="I309" s="149"/>
      <c r="L309" s="146"/>
      <c r="M309" s="150"/>
      <c r="T309" s="151"/>
      <c r="AT309" s="147" t="s">
        <v>136</v>
      </c>
      <c r="AU309" s="147" t="s">
        <v>86</v>
      </c>
      <c r="AV309" s="12" t="s">
        <v>84</v>
      </c>
      <c r="AW309" s="12" t="s">
        <v>32</v>
      </c>
      <c r="AX309" s="12" t="s">
        <v>76</v>
      </c>
      <c r="AY309" s="147" t="s">
        <v>124</v>
      </c>
    </row>
    <row r="310" spans="2:65" s="13" customFormat="1" ht="11.25">
      <c r="B310" s="152"/>
      <c r="D310" s="142" t="s">
        <v>136</v>
      </c>
      <c r="E310" s="153" t="s">
        <v>1</v>
      </c>
      <c r="F310" s="154" t="s">
        <v>224</v>
      </c>
      <c r="H310" s="155">
        <v>-6.4320000000000004</v>
      </c>
      <c r="I310" s="156"/>
      <c r="L310" s="152"/>
      <c r="M310" s="157"/>
      <c r="T310" s="158"/>
      <c r="AT310" s="153" t="s">
        <v>136</v>
      </c>
      <c r="AU310" s="153" t="s">
        <v>86</v>
      </c>
      <c r="AV310" s="13" t="s">
        <v>86</v>
      </c>
      <c r="AW310" s="13" t="s">
        <v>32</v>
      </c>
      <c r="AX310" s="13" t="s">
        <v>76</v>
      </c>
      <c r="AY310" s="153" t="s">
        <v>124</v>
      </c>
    </row>
    <row r="311" spans="2:65" s="15" customFormat="1" ht="11.25">
      <c r="B311" s="177"/>
      <c r="D311" s="142" t="s">
        <v>136</v>
      </c>
      <c r="E311" s="178" t="s">
        <v>1</v>
      </c>
      <c r="F311" s="179" t="s">
        <v>180</v>
      </c>
      <c r="H311" s="180">
        <v>24.975999999999999</v>
      </c>
      <c r="I311" s="181"/>
      <c r="L311" s="177"/>
      <c r="M311" s="182"/>
      <c r="T311" s="183"/>
      <c r="AT311" s="178" t="s">
        <v>136</v>
      </c>
      <c r="AU311" s="178" t="s">
        <v>86</v>
      </c>
      <c r="AV311" s="15" t="s">
        <v>125</v>
      </c>
      <c r="AW311" s="15" t="s">
        <v>32</v>
      </c>
      <c r="AX311" s="15" t="s">
        <v>76</v>
      </c>
      <c r="AY311" s="178" t="s">
        <v>124</v>
      </c>
    </row>
    <row r="312" spans="2:65" s="12" customFormat="1" ht="11.25">
      <c r="B312" s="146"/>
      <c r="D312" s="142" t="s">
        <v>136</v>
      </c>
      <c r="E312" s="147" t="s">
        <v>1</v>
      </c>
      <c r="F312" s="148" t="s">
        <v>146</v>
      </c>
      <c r="H312" s="147" t="s">
        <v>1</v>
      </c>
      <c r="I312" s="149"/>
      <c r="L312" s="146"/>
      <c r="M312" s="150"/>
      <c r="T312" s="151"/>
      <c r="AT312" s="147" t="s">
        <v>136</v>
      </c>
      <c r="AU312" s="147" t="s">
        <v>86</v>
      </c>
      <c r="AV312" s="12" t="s">
        <v>84</v>
      </c>
      <c r="AW312" s="12" t="s">
        <v>32</v>
      </c>
      <c r="AX312" s="12" t="s">
        <v>76</v>
      </c>
      <c r="AY312" s="147" t="s">
        <v>124</v>
      </c>
    </row>
    <row r="313" spans="2:65" s="13" customFormat="1" ht="11.25">
      <c r="B313" s="152"/>
      <c r="D313" s="142" t="s">
        <v>136</v>
      </c>
      <c r="E313" s="153" t="s">
        <v>1</v>
      </c>
      <c r="F313" s="154" t="s">
        <v>225</v>
      </c>
      <c r="H313" s="155">
        <v>38.938000000000002</v>
      </c>
      <c r="I313" s="156"/>
      <c r="L313" s="152"/>
      <c r="M313" s="157"/>
      <c r="T313" s="158"/>
      <c r="AT313" s="153" t="s">
        <v>136</v>
      </c>
      <c r="AU313" s="153" t="s">
        <v>86</v>
      </c>
      <c r="AV313" s="13" t="s">
        <v>86</v>
      </c>
      <c r="AW313" s="13" t="s">
        <v>32</v>
      </c>
      <c r="AX313" s="13" t="s">
        <v>76</v>
      </c>
      <c r="AY313" s="153" t="s">
        <v>124</v>
      </c>
    </row>
    <row r="314" spans="2:65" s="12" customFormat="1" ht="11.25">
      <c r="B314" s="146"/>
      <c r="D314" s="142" t="s">
        <v>136</v>
      </c>
      <c r="E314" s="147" t="s">
        <v>1</v>
      </c>
      <c r="F314" s="148" t="s">
        <v>178</v>
      </c>
      <c r="H314" s="147" t="s">
        <v>1</v>
      </c>
      <c r="I314" s="149"/>
      <c r="L314" s="146"/>
      <c r="M314" s="150"/>
      <c r="T314" s="151"/>
      <c r="AT314" s="147" t="s">
        <v>136</v>
      </c>
      <c r="AU314" s="147" t="s">
        <v>86</v>
      </c>
      <c r="AV314" s="12" t="s">
        <v>84</v>
      </c>
      <c r="AW314" s="12" t="s">
        <v>32</v>
      </c>
      <c r="AX314" s="12" t="s">
        <v>76</v>
      </c>
      <c r="AY314" s="147" t="s">
        <v>124</v>
      </c>
    </row>
    <row r="315" spans="2:65" s="13" customFormat="1" ht="11.25">
      <c r="B315" s="152"/>
      <c r="D315" s="142" t="s">
        <v>136</v>
      </c>
      <c r="E315" s="153" t="s">
        <v>1</v>
      </c>
      <c r="F315" s="154" t="s">
        <v>224</v>
      </c>
      <c r="H315" s="155">
        <v>-6.4320000000000004</v>
      </c>
      <c r="I315" s="156"/>
      <c r="L315" s="152"/>
      <c r="M315" s="157"/>
      <c r="T315" s="158"/>
      <c r="AT315" s="153" t="s">
        <v>136</v>
      </c>
      <c r="AU315" s="153" t="s">
        <v>86</v>
      </c>
      <c r="AV315" s="13" t="s">
        <v>86</v>
      </c>
      <c r="AW315" s="13" t="s">
        <v>32</v>
      </c>
      <c r="AX315" s="13" t="s">
        <v>76</v>
      </c>
      <c r="AY315" s="153" t="s">
        <v>124</v>
      </c>
    </row>
    <row r="316" spans="2:65" s="13" customFormat="1" ht="11.25">
      <c r="B316" s="152"/>
      <c r="D316" s="142" t="s">
        <v>136</v>
      </c>
      <c r="E316" s="153" t="s">
        <v>1</v>
      </c>
      <c r="F316" s="154" t="s">
        <v>226</v>
      </c>
      <c r="H316" s="155">
        <v>-2.04</v>
      </c>
      <c r="I316" s="156"/>
      <c r="L316" s="152"/>
      <c r="M316" s="157"/>
      <c r="T316" s="158"/>
      <c r="AT316" s="153" t="s">
        <v>136</v>
      </c>
      <c r="AU316" s="153" t="s">
        <v>86</v>
      </c>
      <c r="AV316" s="13" t="s">
        <v>86</v>
      </c>
      <c r="AW316" s="13" t="s">
        <v>32</v>
      </c>
      <c r="AX316" s="13" t="s">
        <v>76</v>
      </c>
      <c r="AY316" s="153" t="s">
        <v>124</v>
      </c>
    </row>
    <row r="317" spans="2:65" s="15" customFormat="1" ht="11.25">
      <c r="B317" s="177"/>
      <c r="D317" s="142" t="s">
        <v>136</v>
      </c>
      <c r="E317" s="178" t="s">
        <v>1</v>
      </c>
      <c r="F317" s="179" t="s">
        <v>180</v>
      </c>
      <c r="H317" s="180">
        <v>30.466000000000001</v>
      </c>
      <c r="I317" s="181"/>
      <c r="L317" s="177"/>
      <c r="M317" s="182"/>
      <c r="T317" s="183"/>
      <c r="AT317" s="178" t="s">
        <v>136</v>
      </c>
      <c r="AU317" s="178" t="s">
        <v>86</v>
      </c>
      <c r="AV317" s="15" t="s">
        <v>125</v>
      </c>
      <c r="AW317" s="15" t="s">
        <v>32</v>
      </c>
      <c r="AX317" s="15" t="s">
        <v>76</v>
      </c>
      <c r="AY317" s="178" t="s">
        <v>124</v>
      </c>
    </row>
    <row r="318" spans="2:65" s="14" customFormat="1" ht="11.25">
      <c r="B318" s="159"/>
      <c r="D318" s="142" t="s">
        <v>136</v>
      </c>
      <c r="E318" s="160" t="s">
        <v>1</v>
      </c>
      <c r="F318" s="161" t="s">
        <v>148</v>
      </c>
      <c r="H318" s="162">
        <v>55.442</v>
      </c>
      <c r="I318" s="163"/>
      <c r="L318" s="159"/>
      <c r="M318" s="164"/>
      <c r="T318" s="165"/>
      <c r="AT318" s="160" t="s">
        <v>136</v>
      </c>
      <c r="AU318" s="160" t="s">
        <v>86</v>
      </c>
      <c r="AV318" s="14" t="s">
        <v>132</v>
      </c>
      <c r="AW318" s="14" t="s">
        <v>32</v>
      </c>
      <c r="AX318" s="14" t="s">
        <v>84</v>
      </c>
      <c r="AY318" s="160" t="s">
        <v>124</v>
      </c>
    </row>
    <row r="319" spans="2:65" s="1" customFormat="1" ht="24.2" customHeight="1">
      <c r="B319" s="128"/>
      <c r="C319" s="129" t="s">
        <v>339</v>
      </c>
      <c r="D319" s="129" t="s">
        <v>127</v>
      </c>
      <c r="E319" s="130" t="s">
        <v>340</v>
      </c>
      <c r="F319" s="131" t="s">
        <v>341</v>
      </c>
      <c r="G319" s="132" t="s">
        <v>130</v>
      </c>
      <c r="H319" s="133">
        <v>79.391000000000005</v>
      </c>
      <c r="I319" s="134"/>
      <c r="J319" s="135">
        <f>ROUND(I319*H319,2)</f>
        <v>0</v>
      </c>
      <c r="K319" s="131" t="s">
        <v>1</v>
      </c>
      <c r="L319" s="32"/>
      <c r="M319" s="136" t="s">
        <v>1</v>
      </c>
      <c r="N319" s="137" t="s">
        <v>41</v>
      </c>
      <c r="P319" s="138">
        <f>O319*H319</f>
        <v>0</v>
      </c>
      <c r="Q319" s="138">
        <v>0</v>
      </c>
      <c r="R319" s="138">
        <f>Q319*H319</f>
        <v>0</v>
      </c>
      <c r="S319" s="138">
        <v>3.0000000000000001E-5</v>
      </c>
      <c r="T319" s="139">
        <f>S319*H319</f>
        <v>2.3817300000000003E-3</v>
      </c>
      <c r="AR319" s="140" t="s">
        <v>251</v>
      </c>
      <c r="AT319" s="140" t="s">
        <v>127</v>
      </c>
      <c r="AU319" s="140" t="s">
        <v>86</v>
      </c>
      <c r="AY319" s="17" t="s">
        <v>124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7" t="s">
        <v>84</v>
      </c>
      <c r="BK319" s="141">
        <f>ROUND(I319*H319,2)</f>
        <v>0</v>
      </c>
      <c r="BL319" s="17" t="s">
        <v>251</v>
      </c>
      <c r="BM319" s="140" t="s">
        <v>342</v>
      </c>
    </row>
    <row r="320" spans="2:65" s="1" customFormat="1" ht="19.5">
      <c r="B320" s="32"/>
      <c r="D320" s="142" t="s">
        <v>134</v>
      </c>
      <c r="F320" s="143" t="s">
        <v>341</v>
      </c>
      <c r="I320" s="144"/>
      <c r="L320" s="32"/>
      <c r="M320" s="145"/>
      <c r="T320" s="56"/>
      <c r="AT320" s="17" t="s">
        <v>134</v>
      </c>
      <c r="AU320" s="17" t="s">
        <v>86</v>
      </c>
    </row>
    <row r="321" spans="2:65" s="13" customFormat="1" ht="11.25">
      <c r="B321" s="152"/>
      <c r="D321" s="142" t="s">
        <v>136</v>
      </c>
      <c r="E321" s="153" t="s">
        <v>1</v>
      </c>
      <c r="F321" s="154" t="s">
        <v>241</v>
      </c>
      <c r="H321" s="155">
        <v>25.835999999999999</v>
      </c>
      <c r="I321" s="156"/>
      <c r="L321" s="152"/>
      <c r="M321" s="157"/>
      <c r="T321" s="158"/>
      <c r="AT321" s="153" t="s">
        <v>136</v>
      </c>
      <c r="AU321" s="153" t="s">
        <v>86</v>
      </c>
      <c r="AV321" s="13" t="s">
        <v>86</v>
      </c>
      <c r="AW321" s="13" t="s">
        <v>32</v>
      </c>
      <c r="AX321" s="13" t="s">
        <v>76</v>
      </c>
      <c r="AY321" s="153" t="s">
        <v>124</v>
      </c>
    </row>
    <row r="322" spans="2:65" s="13" customFormat="1" ht="11.25">
      <c r="B322" s="152"/>
      <c r="D322" s="142" t="s">
        <v>136</v>
      </c>
      <c r="E322" s="153" t="s">
        <v>1</v>
      </c>
      <c r="F322" s="154" t="s">
        <v>242</v>
      </c>
      <c r="H322" s="155">
        <v>17.939</v>
      </c>
      <c r="I322" s="156"/>
      <c r="L322" s="152"/>
      <c r="M322" s="157"/>
      <c r="T322" s="158"/>
      <c r="AT322" s="153" t="s">
        <v>136</v>
      </c>
      <c r="AU322" s="153" t="s">
        <v>86</v>
      </c>
      <c r="AV322" s="13" t="s">
        <v>86</v>
      </c>
      <c r="AW322" s="13" t="s">
        <v>32</v>
      </c>
      <c r="AX322" s="13" t="s">
        <v>76</v>
      </c>
      <c r="AY322" s="153" t="s">
        <v>124</v>
      </c>
    </row>
    <row r="323" spans="2:65" s="13" customFormat="1" ht="11.25">
      <c r="B323" s="152"/>
      <c r="D323" s="142" t="s">
        <v>136</v>
      </c>
      <c r="E323" s="153" t="s">
        <v>1</v>
      </c>
      <c r="F323" s="154" t="s">
        <v>243</v>
      </c>
      <c r="H323" s="155">
        <v>35.616</v>
      </c>
      <c r="I323" s="156"/>
      <c r="L323" s="152"/>
      <c r="M323" s="157"/>
      <c r="T323" s="158"/>
      <c r="AT323" s="153" t="s">
        <v>136</v>
      </c>
      <c r="AU323" s="153" t="s">
        <v>86</v>
      </c>
      <c r="AV323" s="13" t="s">
        <v>86</v>
      </c>
      <c r="AW323" s="13" t="s">
        <v>32</v>
      </c>
      <c r="AX323" s="13" t="s">
        <v>76</v>
      </c>
      <c r="AY323" s="153" t="s">
        <v>124</v>
      </c>
    </row>
    <row r="324" spans="2:65" s="14" customFormat="1" ht="11.25">
      <c r="B324" s="159"/>
      <c r="D324" s="142" t="s">
        <v>136</v>
      </c>
      <c r="E324" s="160" t="s">
        <v>1</v>
      </c>
      <c r="F324" s="161" t="s">
        <v>148</v>
      </c>
      <c r="H324" s="162">
        <v>79.390999999999991</v>
      </c>
      <c r="I324" s="163"/>
      <c r="L324" s="159"/>
      <c r="M324" s="164"/>
      <c r="T324" s="165"/>
      <c r="AT324" s="160" t="s">
        <v>136</v>
      </c>
      <c r="AU324" s="160" t="s">
        <v>86</v>
      </c>
      <c r="AV324" s="14" t="s">
        <v>132</v>
      </c>
      <c r="AW324" s="14" t="s">
        <v>32</v>
      </c>
      <c r="AX324" s="14" t="s">
        <v>84</v>
      </c>
      <c r="AY324" s="160" t="s">
        <v>124</v>
      </c>
    </row>
    <row r="325" spans="2:65" s="1" customFormat="1" ht="16.5" customHeight="1">
      <c r="B325" s="128"/>
      <c r="C325" s="166" t="s">
        <v>343</v>
      </c>
      <c r="D325" s="166" t="s">
        <v>164</v>
      </c>
      <c r="E325" s="167" t="s">
        <v>344</v>
      </c>
      <c r="F325" s="168" t="s">
        <v>345</v>
      </c>
      <c r="G325" s="169" t="s">
        <v>130</v>
      </c>
      <c r="H325" s="170">
        <v>79.391000000000005</v>
      </c>
      <c r="I325" s="171"/>
      <c r="J325" s="172">
        <f>ROUND(I325*H325,2)</f>
        <v>0</v>
      </c>
      <c r="K325" s="168" t="s">
        <v>188</v>
      </c>
      <c r="L325" s="173"/>
      <c r="M325" s="174" t="s">
        <v>1</v>
      </c>
      <c r="N325" s="175" t="s">
        <v>41</v>
      </c>
      <c r="P325" s="138">
        <f>O325*H325</f>
        <v>0</v>
      </c>
      <c r="Q325" s="138">
        <v>0</v>
      </c>
      <c r="R325" s="138">
        <f>Q325*H325</f>
        <v>0</v>
      </c>
      <c r="S325" s="138">
        <v>0</v>
      </c>
      <c r="T325" s="139">
        <f>S325*H325</f>
        <v>0</v>
      </c>
      <c r="AR325" s="140" t="s">
        <v>346</v>
      </c>
      <c r="AT325" s="140" t="s">
        <v>164</v>
      </c>
      <c r="AU325" s="140" t="s">
        <v>86</v>
      </c>
      <c r="AY325" s="17" t="s">
        <v>124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7" t="s">
        <v>84</v>
      </c>
      <c r="BK325" s="141">
        <f>ROUND(I325*H325,2)</f>
        <v>0</v>
      </c>
      <c r="BL325" s="17" t="s">
        <v>251</v>
      </c>
      <c r="BM325" s="140" t="s">
        <v>347</v>
      </c>
    </row>
    <row r="326" spans="2:65" s="1" customFormat="1" ht="11.25">
      <c r="B326" s="32"/>
      <c r="D326" s="142" t="s">
        <v>134</v>
      </c>
      <c r="F326" s="143" t="s">
        <v>345</v>
      </c>
      <c r="I326" s="144"/>
      <c r="L326" s="32"/>
      <c r="M326" s="145"/>
      <c r="T326" s="56"/>
      <c r="AT326" s="17" t="s">
        <v>134</v>
      </c>
      <c r="AU326" s="17" t="s">
        <v>86</v>
      </c>
    </row>
    <row r="327" spans="2:65" s="1" customFormat="1" ht="24.2" customHeight="1">
      <c r="B327" s="128"/>
      <c r="C327" s="129" t="s">
        <v>348</v>
      </c>
      <c r="D327" s="129" t="s">
        <v>127</v>
      </c>
      <c r="E327" s="130" t="s">
        <v>349</v>
      </c>
      <c r="F327" s="131" t="s">
        <v>350</v>
      </c>
      <c r="G327" s="132" t="s">
        <v>130</v>
      </c>
      <c r="H327" s="133">
        <v>55.442</v>
      </c>
      <c r="I327" s="134"/>
      <c r="J327" s="135">
        <f>ROUND(I327*H327,2)</f>
        <v>0</v>
      </c>
      <c r="K327" s="131" t="s">
        <v>1</v>
      </c>
      <c r="L327" s="32"/>
      <c r="M327" s="136" t="s">
        <v>1</v>
      </c>
      <c r="N327" s="137" t="s">
        <v>41</v>
      </c>
      <c r="P327" s="138">
        <f>O327*H327</f>
        <v>0</v>
      </c>
      <c r="Q327" s="138">
        <v>2.0000000000000001E-4</v>
      </c>
      <c r="R327" s="138">
        <f>Q327*H327</f>
        <v>1.10884E-2</v>
      </c>
      <c r="S327" s="138">
        <v>0</v>
      </c>
      <c r="T327" s="139">
        <f>S327*H327</f>
        <v>0</v>
      </c>
      <c r="AR327" s="140" t="s">
        <v>251</v>
      </c>
      <c r="AT327" s="140" t="s">
        <v>127</v>
      </c>
      <c r="AU327" s="140" t="s">
        <v>86</v>
      </c>
      <c r="AY327" s="17" t="s">
        <v>124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7" t="s">
        <v>84</v>
      </c>
      <c r="BK327" s="141">
        <f>ROUND(I327*H327,2)</f>
        <v>0</v>
      </c>
      <c r="BL327" s="17" t="s">
        <v>251</v>
      </c>
      <c r="BM327" s="140" t="s">
        <v>351</v>
      </c>
    </row>
    <row r="328" spans="2:65" s="1" customFormat="1" ht="19.5">
      <c r="B328" s="32"/>
      <c r="D328" s="142" t="s">
        <v>134</v>
      </c>
      <c r="F328" s="143" t="s">
        <v>350</v>
      </c>
      <c r="I328" s="144"/>
      <c r="L328" s="32"/>
      <c r="M328" s="145"/>
      <c r="T328" s="56"/>
      <c r="AT328" s="17" t="s">
        <v>134</v>
      </c>
      <c r="AU328" s="17" t="s">
        <v>86</v>
      </c>
    </row>
    <row r="329" spans="2:65" s="12" customFormat="1" ht="11.25">
      <c r="B329" s="146"/>
      <c r="D329" s="142" t="s">
        <v>136</v>
      </c>
      <c r="E329" s="147" t="s">
        <v>1</v>
      </c>
      <c r="F329" s="148" t="s">
        <v>144</v>
      </c>
      <c r="H329" s="147" t="s">
        <v>1</v>
      </c>
      <c r="I329" s="149"/>
      <c r="L329" s="146"/>
      <c r="M329" s="150"/>
      <c r="T329" s="151"/>
      <c r="AT329" s="147" t="s">
        <v>136</v>
      </c>
      <c r="AU329" s="147" t="s">
        <v>86</v>
      </c>
      <c r="AV329" s="12" t="s">
        <v>84</v>
      </c>
      <c r="AW329" s="12" t="s">
        <v>32</v>
      </c>
      <c r="AX329" s="12" t="s">
        <v>76</v>
      </c>
      <c r="AY329" s="147" t="s">
        <v>124</v>
      </c>
    </row>
    <row r="330" spans="2:65" s="13" customFormat="1" ht="11.25">
      <c r="B330" s="152"/>
      <c r="D330" s="142" t="s">
        <v>136</v>
      </c>
      <c r="E330" s="153" t="s">
        <v>1</v>
      </c>
      <c r="F330" s="154" t="s">
        <v>223</v>
      </c>
      <c r="H330" s="155">
        <v>31.408000000000001</v>
      </c>
      <c r="I330" s="156"/>
      <c r="L330" s="152"/>
      <c r="M330" s="157"/>
      <c r="T330" s="158"/>
      <c r="AT330" s="153" t="s">
        <v>136</v>
      </c>
      <c r="AU330" s="153" t="s">
        <v>86</v>
      </c>
      <c r="AV330" s="13" t="s">
        <v>86</v>
      </c>
      <c r="AW330" s="13" t="s">
        <v>32</v>
      </c>
      <c r="AX330" s="13" t="s">
        <v>76</v>
      </c>
      <c r="AY330" s="153" t="s">
        <v>124</v>
      </c>
    </row>
    <row r="331" spans="2:65" s="12" customFormat="1" ht="11.25">
      <c r="B331" s="146"/>
      <c r="D331" s="142" t="s">
        <v>136</v>
      </c>
      <c r="E331" s="147" t="s">
        <v>1</v>
      </c>
      <c r="F331" s="148" t="s">
        <v>178</v>
      </c>
      <c r="H331" s="147" t="s">
        <v>1</v>
      </c>
      <c r="I331" s="149"/>
      <c r="L331" s="146"/>
      <c r="M331" s="150"/>
      <c r="T331" s="151"/>
      <c r="AT331" s="147" t="s">
        <v>136</v>
      </c>
      <c r="AU331" s="147" t="s">
        <v>86</v>
      </c>
      <c r="AV331" s="12" t="s">
        <v>84</v>
      </c>
      <c r="AW331" s="12" t="s">
        <v>32</v>
      </c>
      <c r="AX331" s="12" t="s">
        <v>76</v>
      </c>
      <c r="AY331" s="147" t="s">
        <v>124</v>
      </c>
    </row>
    <row r="332" spans="2:65" s="13" customFormat="1" ht="11.25">
      <c r="B332" s="152"/>
      <c r="D332" s="142" t="s">
        <v>136</v>
      </c>
      <c r="E332" s="153" t="s">
        <v>1</v>
      </c>
      <c r="F332" s="154" t="s">
        <v>224</v>
      </c>
      <c r="H332" s="155">
        <v>-6.4320000000000004</v>
      </c>
      <c r="I332" s="156"/>
      <c r="L332" s="152"/>
      <c r="M332" s="157"/>
      <c r="T332" s="158"/>
      <c r="AT332" s="153" t="s">
        <v>136</v>
      </c>
      <c r="AU332" s="153" t="s">
        <v>86</v>
      </c>
      <c r="AV332" s="13" t="s">
        <v>86</v>
      </c>
      <c r="AW332" s="13" t="s">
        <v>32</v>
      </c>
      <c r="AX332" s="13" t="s">
        <v>76</v>
      </c>
      <c r="AY332" s="153" t="s">
        <v>124</v>
      </c>
    </row>
    <row r="333" spans="2:65" s="15" customFormat="1" ht="11.25">
      <c r="B333" s="177"/>
      <c r="D333" s="142" t="s">
        <v>136</v>
      </c>
      <c r="E333" s="178" t="s">
        <v>1</v>
      </c>
      <c r="F333" s="179" t="s">
        <v>180</v>
      </c>
      <c r="H333" s="180">
        <v>24.975999999999999</v>
      </c>
      <c r="I333" s="181"/>
      <c r="L333" s="177"/>
      <c r="M333" s="182"/>
      <c r="T333" s="183"/>
      <c r="AT333" s="178" t="s">
        <v>136</v>
      </c>
      <c r="AU333" s="178" t="s">
        <v>86</v>
      </c>
      <c r="AV333" s="15" t="s">
        <v>125</v>
      </c>
      <c r="AW333" s="15" t="s">
        <v>32</v>
      </c>
      <c r="AX333" s="15" t="s">
        <v>76</v>
      </c>
      <c r="AY333" s="178" t="s">
        <v>124</v>
      </c>
    </row>
    <row r="334" spans="2:65" s="12" customFormat="1" ht="11.25">
      <c r="B334" s="146"/>
      <c r="D334" s="142" t="s">
        <v>136</v>
      </c>
      <c r="E334" s="147" t="s">
        <v>1</v>
      </c>
      <c r="F334" s="148" t="s">
        <v>146</v>
      </c>
      <c r="H334" s="147" t="s">
        <v>1</v>
      </c>
      <c r="I334" s="149"/>
      <c r="L334" s="146"/>
      <c r="M334" s="150"/>
      <c r="T334" s="151"/>
      <c r="AT334" s="147" t="s">
        <v>136</v>
      </c>
      <c r="AU334" s="147" t="s">
        <v>86</v>
      </c>
      <c r="AV334" s="12" t="s">
        <v>84</v>
      </c>
      <c r="AW334" s="12" t="s">
        <v>32</v>
      </c>
      <c r="AX334" s="12" t="s">
        <v>76</v>
      </c>
      <c r="AY334" s="147" t="s">
        <v>124</v>
      </c>
    </row>
    <row r="335" spans="2:65" s="13" customFormat="1" ht="11.25">
      <c r="B335" s="152"/>
      <c r="D335" s="142" t="s">
        <v>136</v>
      </c>
      <c r="E335" s="153" t="s">
        <v>1</v>
      </c>
      <c r="F335" s="154" t="s">
        <v>225</v>
      </c>
      <c r="H335" s="155">
        <v>38.938000000000002</v>
      </c>
      <c r="I335" s="156"/>
      <c r="L335" s="152"/>
      <c r="M335" s="157"/>
      <c r="T335" s="158"/>
      <c r="AT335" s="153" t="s">
        <v>136</v>
      </c>
      <c r="AU335" s="153" t="s">
        <v>86</v>
      </c>
      <c r="AV335" s="13" t="s">
        <v>86</v>
      </c>
      <c r="AW335" s="13" t="s">
        <v>32</v>
      </c>
      <c r="AX335" s="13" t="s">
        <v>76</v>
      </c>
      <c r="AY335" s="153" t="s">
        <v>124</v>
      </c>
    </row>
    <row r="336" spans="2:65" s="12" customFormat="1" ht="11.25">
      <c r="B336" s="146"/>
      <c r="D336" s="142" t="s">
        <v>136</v>
      </c>
      <c r="E336" s="147" t="s">
        <v>1</v>
      </c>
      <c r="F336" s="148" t="s">
        <v>178</v>
      </c>
      <c r="H336" s="147" t="s">
        <v>1</v>
      </c>
      <c r="I336" s="149"/>
      <c r="L336" s="146"/>
      <c r="M336" s="150"/>
      <c r="T336" s="151"/>
      <c r="AT336" s="147" t="s">
        <v>136</v>
      </c>
      <c r="AU336" s="147" t="s">
        <v>86</v>
      </c>
      <c r="AV336" s="12" t="s">
        <v>84</v>
      </c>
      <c r="AW336" s="12" t="s">
        <v>32</v>
      </c>
      <c r="AX336" s="12" t="s">
        <v>76</v>
      </c>
      <c r="AY336" s="147" t="s">
        <v>124</v>
      </c>
    </row>
    <row r="337" spans="2:65" s="13" customFormat="1" ht="11.25">
      <c r="B337" s="152"/>
      <c r="D337" s="142" t="s">
        <v>136</v>
      </c>
      <c r="E337" s="153" t="s">
        <v>1</v>
      </c>
      <c r="F337" s="154" t="s">
        <v>224</v>
      </c>
      <c r="H337" s="155">
        <v>-6.4320000000000004</v>
      </c>
      <c r="I337" s="156"/>
      <c r="L337" s="152"/>
      <c r="M337" s="157"/>
      <c r="T337" s="158"/>
      <c r="AT337" s="153" t="s">
        <v>136</v>
      </c>
      <c r="AU337" s="153" t="s">
        <v>86</v>
      </c>
      <c r="AV337" s="13" t="s">
        <v>86</v>
      </c>
      <c r="AW337" s="13" t="s">
        <v>32</v>
      </c>
      <c r="AX337" s="13" t="s">
        <v>76</v>
      </c>
      <c r="AY337" s="153" t="s">
        <v>124</v>
      </c>
    </row>
    <row r="338" spans="2:65" s="13" customFormat="1" ht="11.25">
      <c r="B338" s="152"/>
      <c r="D338" s="142" t="s">
        <v>136</v>
      </c>
      <c r="E338" s="153" t="s">
        <v>1</v>
      </c>
      <c r="F338" s="154" t="s">
        <v>226</v>
      </c>
      <c r="H338" s="155">
        <v>-2.04</v>
      </c>
      <c r="I338" s="156"/>
      <c r="L338" s="152"/>
      <c r="M338" s="157"/>
      <c r="T338" s="158"/>
      <c r="AT338" s="153" t="s">
        <v>136</v>
      </c>
      <c r="AU338" s="153" t="s">
        <v>86</v>
      </c>
      <c r="AV338" s="13" t="s">
        <v>86</v>
      </c>
      <c r="AW338" s="13" t="s">
        <v>32</v>
      </c>
      <c r="AX338" s="13" t="s">
        <v>76</v>
      </c>
      <c r="AY338" s="153" t="s">
        <v>124</v>
      </c>
    </row>
    <row r="339" spans="2:65" s="15" customFormat="1" ht="11.25">
      <c r="B339" s="177"/>
      <c r="D339" s="142" t="s">
        <v>136</v>
      </c>
      <c r="E339" s="178" t="s">
        <v>1</v>
      </c>
      <c r="F339" s="179" t="s">
        <v>180</v>
      </c>
      <c r="H339" s="180">
        <v>30.466000000000001</v>
      </c>
      <c r="I339" s="181"/>
      <c r="L339" s="177"/>
      <c r="M339" s="182"/>
      <c r="T339" s="183"/>
      <c r="AT339" s="178" t="s">
        <v>136</v>
      </c>
      <c r="AU339" s="178" t="s">
        <v>86</v>
      </c>
      <c r="AV339" s="15" t="s">
        <v>125</v>
      </c>
      <c r="AW339" s="15" t="s">
        <v>32</v>
      </c>
      <c r="AX339" s="15" t="s">
        <v>76</v>
      </c>
      <c r="AY339" s="178" t="s">
        <v>124</v>
      </c>
    </row>
    <row r="340" spans="2:65" s="14" customFormat="1" ht="11.25">
      <c r="B340" s="159"/>
      <c r="D340" s="142" t="s">
        <v>136</v>
      </c>
      <c r="E340" s="160" t="s">
        <v>1</v>
      </c>
      <c r="F340" s="161" t="s">
        <v>148</v>
      </c>
      <c r="H340" s="162">
        <v>55.442</v>
      </c>
      <c r="I340" s="163"/>
      <c r="L340" s="159"/>
      <c r="M340" s="164"/>
      <c r="T340" s="165"/>
      <c r="AT340" s="160" t="s">
        <v>136</v>
      </c>
      <c r="AU340" s="160" t="s">
        <v>86</v>
      </c>
      <c r="AV340" s="14" t="s">
        <v>132</v>
      </c>
      <c r="AW340" s="14" t="s">
        <v>32</v>
      </c>
      <c r="AX340" s="14" t="s">
        <v>84</v>
      </c>
      <c r="AY340" s="160" t="s">
        <v>124</v>
      </c>
    </row>
    <row r="341" spans="2:65" s="1" customFormat="1" ht="24.2" customHeight="1">
      <c r="B341" s="128"/>
      <c r="C341" s="129" t="s">
        <v>346</v>
      </c>
      <c r="D341" s="129" t="s">
        <v>127</v>
      </c>
      <c r="E341" s="130" t="s">
        <v>352</v>
      </c>
      <c r="F341" s="131" t="s">
        <v>353</v>
      </c>
      <c r="G341" s="132" t="s">
        <v>130</v>
      </c>
      <c r="H341" s="133">
        <v>55.442</v>
      </c>
      <c r="I341" s="134"/>
      <c r="J341" s="135">
        <f>ROUND(I341*H341,2)</f>
        <v>0</v>
      </c>
      <c r="K341" s="131" t="s">
        <v>336</v>
      </c>
      <c r="L341" s="32"/>
      <c r="M341" s="136" t="s">
        <v>1</v>
      </c>
      <c r="N341" s="137" t="s">
        <v>41</v>
      </c>
      <c r="P341" s="138">
        <f>O341*H341</f>
        <v>0</v>
      </c>
      <c r="Q341" s="138">
        <v>6.2500000000000003E-6</v>
      </c>
      <c r="R341" s="138">
        <f>Q341*H341</f>
        <v>3.465125E-4</v>
      </c>
      <c r="S341" s="138">
        <v>0</v>
      </c>
      <c r="T341" s="139">
        <f>S341*H341</f>
        <v>0</v>
      </c>
      <c r="AR341" s="140" t="s">
        <v>251</v>
      </c>
      <c r="AT341" s="140" t="s">
        <v>127</v>
      </c>
      <c r="AU341" s="140" t="s">
        <v>86</v>
      </c>
      <c r="AY341" s="17" t="s">
        <v>124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7" t="s">
        <v>84</v>
      </c>
      <c r="BK341" s="141">
        <f>ROUND(I341*H341,2)</f>
        <v>0</v>
      </c>
      <c r="BL341" s="17" t="s">
        <v>251</v>
      </c>
      <c r="BM341" s="140" t="s">
        <v>354</v>
      </c>
    </row>
    <row r="342" spans="2:65" s="1" customFormat="1" ht="19.5">
      <c r="B342" s="32"/>
      <c r="D342" s="142" t="s">
        <v>134</v>
      </c>
      <c r="F342" s="143" t="s">
        <v>355</v>
      </c>
      <c r="I342" s="144"/>
      <c r="L342" s="32"/>
      <c r="M342" s="145"/>
      <c r="T342" s="56"/>
      <c r="AT342" s="17" t="s">
        <v>134</v>
      </c>
      <c r="AU342" s="17" t="s">
        <v>86</v>
      </c>
    </row>
    <row r="343" spans="2:65" s="12" customFormat="1" ht="11.25">
      <c r="B343" s="146"/>
      <c r="D343" s="142" t="s">
        <v>136</v>
      </c>
      <c r="E343" s="147" t="s">
        <v>1</v>
      </c>
      <c r="F343" s="148" t="s">
        <v>144</v>
      </c>
      <c r="H343" s="147" t="s">
        <v>1</v>
      </c>
      <c r="I343" s="149"/>
      <c r="L343" s="146"/>
      <c r="M343" s="150"/>
      <c r="T343" s="151"/>
      <c r="AT343" s="147" t="s">
        <v>136</v>
      </c>
      <c r="AU343" s="147" t="s">
        <v>86</v>
      </c>
      <c r="AV343" s="12" t="s">
        <v>84</v>
      </c>
      <c r="AW343" s="12" t="s">
        <v>32</v>
      </c>
      <c r="AX343" s="12" t="s">
        <v>76</v>
      </c>
      <c r="AY343" s="147" t="s">
        <v>124</v>
      </c>
    </row>
    <row r="344" spans="2:65" s="13" customFormat="1" ht="11.25">
      <c r="B344" s="152"/>
      <c r="D344" s="142" t="s">
        <v>136</v>
      </c>
      <c r="E344" s="153" t="s">
        <v>1</v>
      </c>
      <c r="F344" s="154" t="s">
        <v>223</v>
      </c>
      <c r="H344" s="155">
        <v>31.408000000000001</v>
      </c>
      <c r="I344" s="156"/>
      <c r="L344" s="152"/>
      <c r="M344" s="157"/>
      <c r="T344" s="158"/>
      <c r="AT344" s="153" t="s">
        <v>136</v>
      </c>
      <c r="AU344" s="153" t="s">
        <v>86</v>
      </c>
      <c r="AV344" s="13" t="s">
        <v>86</v>
      </c>
      <c r="AW344" s="13" t="s">
        <v>32</v>
      </c>
      <c r="AX344" s="13" t="s">
        <v>76</v>
      </c>
      <c r="AY344" s="153" t="s">
        <v>124</v>
      </c>
    </row>
    <row r="345" spans="2:65" s="12" customFormat="1" ht="11.25">
      <c r="B345" s="146"/>
      <c r="D345" s="142" t="s">
        <v>136</v>
      </c>
      <c r="E345" s="147" t="s">
        <v>1</v>
      </c>
      <c r="F345" s="148" t="s">
        <v>178</v>
      </c>
      <c r="H345" s="147" t="s">
        <v>1</v>
      </c>
      <c r="I345" s="149"/>
      <c r="L345" s="146"/>
      <c r="M345" s="150"/>
      <c r="T345" s="151"/>
      <c r="AT345" s="147" t="s">
        <v>136</v>
      </c>
      <c r="AU345" s="147" t="s">
        <v>86</v>
      </c>
      <c r="AV345" s="12" t="s">
        <v>84</v>
      </c>
      <c r="AW345" s="12" t="s">
        <v>32</v>
      </c>
      <c r="AX345" s="12" t="s">
        <v>76</v>
      </c>
      <c r="AY345" s="147" t="s">
        <v>124</v>
      </c>
    </row>
    <row r="346" spans="2:65" s="13" customFormat="1" ht="11.25">
      <c r="B346" s="152"/>
      <c r="D346" s="142" t="s">
        <v>136</v>
      </c>
      <c r="E346" s="153" t="s">
        <v>1</v>
      </c>
      <c r="F346" s="154" t="s">
        <v>224</v>
      </c>
      <c r="H346" s="155">
        <v>-6.4320000000000004</v>
      </c>
      <c r="I346" s="156"/>
      <c r="L346" s="152"/>
      <c r="M346" s="157"/>
      <c r="T346" s="158"/>
      <c r="AT346" s="153" t="s">
        <v>136</v>
      </c>
      <c r="AU346" s="153" t="s">
        <v>86</v>
      </c>
      <c r="AV346" s="13" t="s">
        <v>86</v>
      </c>
      <c r="AW346" s="13" t="s">
        <v>32</v>
      </c>
      <c r="AX346" s="13" t="s">
        <v>76</v>
      </c>
      <c r="AY346" s="153" t="s">
        <v>124</v>
      </c>
    </row>
    <row r="347" spans="2:65" s="15" customFormat="1" ht="11.25">
      <c r="B347" s="177"/>
      <c r="D347" s="142" t="s">
        <v>136</v>
      </c>
      <c r="E347" s="178" t="s">
        <v>1</v>
      </c>
      <c r="F347" s="179" t="s">
        <v>180</v>
      </c>
      <c r="H347" s="180">
        <v>24.975999999999999</v>
      </c>
      <c r="I347" s="181"/>
      <c r="L347" s="177"/>
      <c r="M347" s="182"/>
      <c r="T347" s="183"/>
      <c r="AT347" s="178" t="s">
        <v>136</v>
      </c>
      <c r="AU347" s="178" t="s">
        <v>86</v>
      </c>
      <c r="AV347" s="15" t="s">
        <v>125</v>
      </c>
      <c r="AW347" s="15" t="s">
        <v>32</v>
      </c>
      <c r="AX347" s="15" t="s">
        <v>76</v>
      </c>
      <c r="AY347" s="178" t="s">
        <v>124</v>
      </c>
    </row>
    <row r="348" spans="2:65" s="12" customFormat="1" ht="11.25">
      <c r="B348" s="146"/>
      <c r="D348" s="142" t="s">
        <v>136</v>
      </c>
      <c r="E348" s="147" t="s">
        <v>1</v>
      </c>
      <c r="F348" s="148" t="s">
        <v>146</v>
      </c>
      <c r="H348" s="147" t="s">
        <v>1</v>
      </c>
      <c r="I348" s="149"/>
      <c r="L348" s="146"/>
      <c r="M348" s="150"/>
      <c r="T348" s="151"/>
      <c r="AT348" s="147" t="s">
        <v>136</v>
      </c>
      <c r="AU348" s="147" t="s">
        <v>86</v>
      </c>
      <c r="AV348" s="12" t="s">
        <v>84</v>
      </c>
      <c r="AW348" s="12" t="s">
        <v>32</v>
      </c>
      <c r="AX348" s="12" t="s">
        <v>76</v>
      </c>
      <c r="AY348" s="147" t="s">
        <v>124</v>
      </c>
    </row>
    <row r="349" spans="2:65" s="13" customFormat="1" ht="11.25">
      <c r="B349" s="152"/>
      <c r="D349" s="142" t="s">
        <v>136</v>
      </c>
      <c r="E349" s="153" t="s">
        <v>1</v>
      </c>
      <c r="F349" s="154" t="s">
        <v>225</v>
      </c>
      <c r="H349" s="155">
        <v>38.938000000000002</v>
      </c>
      <c r="I349" s="156"/>
      <c r="L349" s="152"/>
      <c r="M349" s="157"/>
      <c r="T349" s="158"/>
      <c r="AT349" s="153" t="s">
        <v>136</v>
      </c>
      <c r="AU349" s="153" t="s">
        <v>86</v>
      </c>
      <c r="AV349" s="13" t="s">
        <v>86</v>
      </c>
      <c r="AW349" s="13" t="s">
        <v>32</v>
      </c>
      <c r="AX349" s="13" t="s">
        <v>76</v>
      </c>
      <c r="AY349" s="153" t="s">
        <v>124</v>
      </c>
    </row>
    <row r="350" spans="2:65" s="12" customFormat="1" ht="11.25">
      <c r="B350" s="146"/>
      <c r="D350" s="142" t="s">
        <v>136</v>
      </c>
      <c r="E350" s="147" t="s">
        <v>1</v>
      </c>
      <c r="F350" s="148" t="s">
        <v>178</v>
      </c>
      <c r="H350" s="147" t="s">
        <v>1</v>
      </c>
      <c r="I350" s="149"/>
      <c r="L350" s="146"/>
      <c r="M350" s="150"/>
      <c r="T350" s="151"/>
      <c r="AT350" s="147" t="s">
        <v>136</v>
      </c>
      <c r="AU350" s="147" t="s">
        <v>86</v>
      </c>
      <c r="AV350" s="12" t="s">
        <v>84</v>
      </c>
      <c r="AW350" s="12" t="s">
        <v>32</v>
      </c>
      <c r="AX350" s="12" t="s">
        <v>76</v>
      </c>
      <c r="AY350" s="147" t="s">
        <v>124</v>
      </c>
    </row>
    <row r="351" spans="2:65" s="13" customFormat="1" ht="11.25">
      <c r="B351" s="152"/>
      <c r="D351" s="142" t="s">
        <v>136</v>
      </c>
      <c r="E351" s="153" t="s">
        <v>1</v>
      </c>
      <c r="F351" s="154" t="s">
        <v>224</v>
      </c>
      <c r="H351" s="155">
        <v>-6.4320000000000004</v>
      </c>
      <c r="I351" s="156"/>
      <c r="L351" s="152"/>
      <c r="M351" s="157"/>
      <c r="T351" s="158"/>
      <c r="AT351" s="153" t="s">
        <v>136</v>
      </c>
      <c r="AU351" s="153" t="s">
        <v>86</v>
      </c>
      <c r="AV351" s="13" t="s">
        <v>86</v>
      </c>
      <c r="AW351" s="13" t="s">
        <v>32</v>
      </c>
      <c r="AX351" s="13" t="s">
        <v>76</v>
      </c>
      <c r="AY351" s="153" t="s">
        <v>124</v>
      </c>
    </row>
    <row r="352" spans="2:65" s="13" customFormat="1" ht="11.25">
      <c r="B352" s="152"/>
      <c r="D352" s="142" t="s">
        <v>136</v>
      </c>
      <c r="E352" s="153" t="s">
        <v>1</v>
      </c>
      <c r="F352" s="154" t="s">
        <v>226</v>
      </c>
      <c r="H352" s="155">
        <v>-2.04</v>
      </c>
      <c r="I352" s="156"/>
      <c r="L352" s="152"/>
      <c r="M352" s="157"/>
      <c r="T352" s="158"/>
      <c r="AT352" s="153" t="s">
        <v>136</v>
      </c>
      <c r="AU352" s="153" t="s">
        <v>86</v>
      </c>
      <c r="AV352" s="13" t="s">
        <v>86</v>
      </c>
      <c r="AW352" s="13" t="s">
        <v>32</v>
      </c>
      <c r="AX352" s="13" t="s">
        <v>76</v>
      </c>
      <c r="AY352" s="153" t="s">
        <v>124</v>
      </c>
    </row>
    <row r="353" spans="2:65" s="15" customFormat="1" ht="11.25">
      <c r="B353" s="177"/>
      <c r="D353" s="142" t="s">
        <v>136</v>
      </c>
      <c r="E353" s="178" t="s">
        <v>1</v>
      </c>
      <c r="F353" s="179" t="s">
        <v>180</v>
      </c>
      <c r="H353" s="180">
        <v>30.466000000000001</v>
      </c>
      <c r="I353" s="181"/>
      <c r="L353" s="177"/>
      <c r="M353" s="182"/>
      <c r="T353" s="183"/>
      <c r="AT353" s="178" t="s">
        <v>136</v>
      </c>
      <c r="AU353" s="178" t="s">
        <v>86</v>
      </c>
      <c r="AV353" s="15" t="s">
        <v>125</v>
      </c>
      <c r="AW353" s="15" t="s">
        <v>32</v>
      </c>
      <c r="AX353" s="15" t="s">
        <v>76</v>
      </c>
      <c r="AY353" s="178" t="s">
        <v>124</v>
      </c>
    </row>
    <row r="354" spans="2:65" s="14" customFormat="1" ht="11.25">
      <c r="B354" s="159"/>
      <c r="D354" s="142" t="s">
        <v>136</v>
      </c>
      <c r="E354" s="160" t="s">
        <v>1</v>
      </c>
      <c r="F354" s="161" t="s">
        <v>148</v>
      </c>
      <c r="H354" s="162">
        <v>55.442</v>
      </c>
      <c r="I354" s="163"/>
      <c r="L354" s="159"/>
      <c r="M354" s="164"/>
      <c r="T354" s="165"/>
      <c r="AT354" s="160" t="s">
        <v>136</v>
      </c>
      <c r="AU354" s="160" t="s">
        <v>86</v>
      </c>
      <c r="AV354" s="14" t="s">
        <v>132</v>
      </c>
      <c r="AW354" s="14" t="s">
        <v>32</v>
      </c>
      <c r="AX354" s="14" t="s">
        <v>84</v>
      </c>
      <c r="AY354" s="160" t="s">
        <v>124</v>
      </c>
    </row>
    <row r="355" spans="2:65" s="1" customFormat="1" ht="37.9" customHeight="1">
      <c r="B355" s="128"/>
      <c r="C355" s="129" t="s">
        <v>356</v>
      </c>
      <c r="D355" s="129" t="s">
        <v>127</v>
      </c>
      <c r="E355" s="130" t="s">
        <v>357</v>
      </c>
      <c r="F355" s="131" t="s">
        <v>358</v>
      </c>
      <c r="G355" s="132" t="s">
        <v>130</v>
      </c>
      <c r="H355" s="133">
        <v>55.442</v>
      </c>
      <c r="I355" s="134"/>
      <c r="J355" s="135">
        <f>ROUND(I355*H355,2)</f>
        <v>0</v>
      </c>
      <c r="K355" s="131" t="s">
        <v>1</v>
      </c>
      <c r="L355" s="32"/>
      <c r="M355" s="136" t="s">
        <v>1</v>
      </c>
      <c r="N355" s="137" t="s">
        <v>41</v>
      </c>
      <c r="P355" s="138">
        <f>O355*H355</f>
        <v>0</v>
      </c>
      <c r="Q355" s="138">
        <v>2.7999999999999998E-4</v>
      </c>
      <c r="R355" s="138">
        <f>Q355*H355</f>
        <v>1.5523759999999999E-2</v>
      </c>
      <c r="S355" s="138">
        <v>0</v>
      </c>
      <c r="T355" s="139">
        <f>S355*H355</f>
        <v>0</v>
      </c>
      <c r="AR355" s="140" t="s">
        <v>251</v>
      </c>
      <c r="AT355" s="140" t="s">
        <v>127</v>
      </c>
      <c r="AU355" s="140" t="s">
        <v>86</v>
      </c>
      <c r="AY355" s="17" t="s">
        <v>124</v>
      </c>
      <c r="BE355" s="141">
        <f>IF(N355="základní",J355,0)</f>
        <v>0</v>
      </c>
      <c r="BF355" s="141">
        <f>IF(N355="snížená",J355,0)</f>
        <v>0</v>
      </c>
      <c r="BG355" s="141">
        <f>IF(N355="zákl. přenesená",J355,0)</f>
        <v>0</v>
      </c>
      <c r="BH355" s="141">
        <f>IF(N355="sníž. přenesená",J355,0)</f>
        <v>0</v>
      </c>
      <c r="BI355" s="141">
        <f>IF(N355="nulová",J355,0)</f>
        <v>0</v>
      </c>
      <c r="BJ355" s="17" t="s">
        <v>84</v>
      </c>
      <c r="BK355" s="141">
        <f>ROUND(I355*H355,2)</f>
        <v>0</v>
      </c>
      <c r="BL355" s="17" t="s">
        <v>251</v>
      </c>
      <c r="BM355" s="140" t="s">
        <v>359</v>
      </c>
    </row>
    <row r="356" spans="2:65" s="1" customFormat="1" ht="29.25">
      <c r="B356" s="32"/>
      <c r="D356" s="142" t="s">
        <v>134</v>
      </c>
      <c r="F356" s="143" t="s">
        <v>358</v>
      </c>
      <c r="I356" s="144"/>
      <c r="L356" s="32"/>
      <c r="M356" s="145"/>
      <c r="T356" s="56"/>
      <c r="AT356" s="17" t="s">
        <v>134</v>
      </c>
      <c r="AU356" s="17" t="s">
        <v>86</v>
      </c>
    </row>
    <row r="357" spans="2:65" s="12" customFormat="1" ht="11.25">
      <c r="B357" s="146"/>
      <c r="D357" s="142" t="s">
        <v>136</v>
      </c>
      <c r="E357" s="147" t="s">
        <v>1</v>
      </c>
      <c r="F357" s="148" t="s">
        <v>144</v>
      </c>
      <c r="H357" s="147" t="s">
        <v>1</v>
      </c>
      <c r="I357" s="149"/>
      <c r="L357" s="146"/>
      <c r="M357" s="150"/>
      <c r="T357" s="151"/>
      <c r="AT357" s="147" t="s">
        <v>136</v>
      </c>
      <c r="AU357" s="147" t="s">
        <v>86</v>
      </c>
      <c r="AV357" s="12" t="s">
        <v>84</v>
      </c>
      <c r="AW357" s="12" t="s">
        <v>32</v>
      </c>
      <c r="AX357" s="12" t="s">
        <v>76</v>
      </c>
      <c r="AY357" s="147" t="s">
        <v>124</v>
      </c>
    </row>
    <row r="358" spans="2:65" s="13" customFormat="1" ht="11.25">
      <c r="B358" s="152"/>
      <c r="D358" s="142" t="s">
        <v>136</v>
      </c>
      <c r="E358" s="153" t="s">
        <v>1</v>
      </c>
      <c r="F358" s="154" t="s">
        <v>223</v>
      </c>
      <c r="H358" s="155">
        <v>31.408000000000001</v>
      </c>
      <c r="I358" s="156"/>
      <c r="L358" s="152"/>
      <c r="M358" s="157"/>
      <c r="T358" s="158"/>
      <c r="AT358" s="153" t="s">
        <v>136</v>
      </c>
      <c r="AU358" s="153" t="s">
        <v>86</v>
      </c>
      <c r="AV358" s="13" t="s">
        <v>86</v>
      </c>
      <c r="AW358" s="13" t="s">
        <v>32</v>
      </c>
      <c r="AX358" s="13" t="s">
        <v>76</v>
      </c>
      <c r="AY358" s="153" t="s">
        <v>124</v>
      </c>
    </row>
    <row r="359" spans="2:65" s="12" customFormat="1" ht="11.25">
      <c r="B359" s="146"/>
      <c r="D359" s="142" t="s">
        <v>136</v>
      </c>
      <c r="E359" s="147" t="s">
        <v>1</v>
      </c>
      <c r="F359" s="148" t="s">
        <v>178</v>
      </c>
      <c r="H359" s="147" t="s">
        <v>1</v>
      </c>
      <c r="I359" s="149"/>
      <c r="L359" s="146"/>
      <c r="M359" s="150"/>
      <c r="T359" s="151"/>
      <c r="AT359" s="147" t="s">
        <v>136</v>
      </c>
      <c r="AU359" s="147" t="s">
        <v>86</v>
      </c>
      <c r="AV359" s="12" t="s">
        <v>84</v>
      </c>
      <c r="AW359" s="12" t="s">
        <v>32</v>
      </c>
      <c r="AX359" s="12" t="s">
        <v>76</v>
      </c>
      <c r="AY359" s="147" t="s">
        <v>124</v>
      </c>
    </row>
    <row r="360" spans="2:65" s="13" customFormat="1" ht="11.25">
      <c r="B360" s="152"/>
      <c r="D360" s="142" t="s">
        <v>136</v>
      </c>
      <c r="E360" s="153" t="s">
        <v>1</v>
      </c>
      <c r="F360" s="154" t="s">
        <v>224</v>
      </c>
      <c r="H360" s="155">
        <v>-6.4320000000000004</v>
      </c>
      <c r="I360" s="156"/>
      <c r="L360" s="152"/>
      <c r="M360" s="157"/>
      <c r="T360" s="158"/>
      <c r="AT360" s="153" t="s">
        <v>136</v>
      </c>
      <c r="AU360" s="153" t="s">
        <v>86</v>
      </c>
      <c r="AV360" s="13" t="s">
        <v>86</v>
      </c>
      <c r="AW360" s="13" t="s">
        <v>32</v>
      </c>
      <c r="AX360" s="13" t="s">
        <v>76</v>
      </c>
      <c r="AY360" s="153" t="s">
        <v>124</v>
      </c>
    </row>
    <row r="361" spans="2:65" s="15" customFormat="1" ht="11.25">
      <c r="B361" s="177"/>
      <c r="D361" s="142" t="s">
        <v>136</v>
      </c>
      <c r="E361" s="178" t="s">
        <v>1</v>
      </c>
      <c r="F361" s="179" t="s">
        <v>180</v>
      </c>
      <c r="H361" s="180">
        <v>24.975999999999999</v>
      </c>
      <c r="I361" s="181"/>
      <c r="L361" s="177"/>
      <c r="M361" s="182"/>
      <c r="T361" s="183"/>
      <c r="AT361" s="178" t="s">
        <v>136</v>
      </c>
      <c r="AU361" s="178" t="s">
        <v>86</v>
      </c>
      <c r="AV361" s="15" t="s">
        <v>125</v>
      </c>
      <c r="AW361" s="15" t="s">
        <v>32</v>
      </c>
      <c r="AX361" s="15" t="s">
        <v>76</v>
      </c>
      <c r="AY361" s="178" t="s">
        <v>124</v>
      </c>
    </row>
    <row r="362" spans="2:65" s="12" customFormat="1" ht="11.25">
      <c r="B362" s="146"/>
      <c r="D362" s="142" t="s">
        <v>136</v>
      </c>
      <c r="E362" s="147" t="s">
        <v>1</v>
      </c>
      <c r="F362" s="148" t="s">
        <v>146</v>
      </c>
      <c r="H362" s="147" t="s">
        <v>1</v>
      </c>
      <c r="I362" s="149"/>
      <c r="L362" s="146"/>
      <c r="M362" s="150"/>
      <c r="T362" s="151"/>
      <c r="AT362" s="147" t="s">
        <v>136</v>
      </c>
      <c r="AU362" s="147" t="s">
        <v>86</v>
      </c>
      <c r="AV362" s="12" t="s">
        <v>84</v>
      </c>
      <c r="AW362" s="12" t="s">
        <v>32</v>
      </c>
      <c r="AX362" s="12" t="s">
        <v>76</v>
      </c>
      <c r="AY362" s="147" t="s">
        <v>124</v>
      </c>
    </row>
    <row r="363" spans="2:65" s="13" customFormat="1" ht="11.25">
      <c r="B363" s="152"/>
      <c r="D363" s="142" t="s">
        <v>136</v>
      </c>
      <c r="E363" s="153" t="s">
        <v>1</v>
      </c>
      <c r="F363" s="154" t="s">
        <v>225</v>
      </c>
      <c r="H363" s="155">
        <v>38.938000000000002</v>
      </c>
      <c r="I363" s="156"/>
      <c r="L363" s="152"/>
      <c r="M363" s="157"/>
      <c r="T363" s="158"/>
      <c r="AT363" s="153" t="s">
        <v>136</v>
      </c>
      <c r="AU363" s="153" t="s">
        <v>86</v>
      </c>
      <c r="AV363" s="13" t="s">
        <v>86</v>
      </c>
      <c r="AW363" s="13" t="s">
        <v>32</v>
      </c>
      <c r="AX363" s="13" t="s">
        <v>76</v>
      </c>
      <c r="AY363" s="153" t="s">
        <v>124</v>
      </c>
    </row>
    <row r="364" spans="2:65" s="12" customFormat="1" ht="11.25">
      <c r="B364" s="146"/>
      <c r="D364" s="142" t="s">
        <v>136</v>
      </c>
      <c r="E364" s="147" t="s">
        <v>1</v>
      </c>
      <c r="F364" s="148" t="s">
        <v>178</v>
      </c>
      <c r="H364" s="147" t="s">
        <v>1</v>
      </c>
      <c r="I364" s="149"/>
      <c r="L364" s="146"/>
      <c r="M364" s="150"/>
      <c r="T364" s="151"/>
      <c r="AT364" s="147" t="s">
        <v>136</v>
      </c>
      <c r="AU364" s="147" t="s">
        <v>86</v>
      </c>
      <c r="AV364" s="12" t="s">
        <v>84</v>
      </c>
      <c r="AW364" s="12" t="s">
        <v>32</v>
      </c>
      <c r="AX364" s="12" t="s">
        <v>76</v>
      </c>
      <c r="AY364" s="147" t="s">
        <v>124</v>
      </c>
    </row>
    <row r="365" spans="2:65" s="13" customFormat="1" ht="11.25">
      <c r="B365" s="152"/>
      <c r="D365" s="142" t="s">
        <v>136</v>
      </c>
      <c r="E365" s="153" t="s">
        <v>1</v>
      </c>
      <c r="F365" s="154" t="s">
        <v>224</v>
      </c>
      <c r="H365" s="155">
        <v>-6.4320000000000004</v>
      </c>
      <c r="I365" s="156"/>
      <c r="L365" s="152"/>
      <c r="M365" s="157"/>
      <c r="T365" s="158"/>
      <c r="AT365" s="153" t="s">
        <v>136</v>
      </c>
      <c r="AU365" s="153" t="s">
        <v>86</v>
      </c>
      <c r="AV365" s="13" t="s">
        <v>86</v>
      </c>
      <c r="AW365" s="13" t="s">
        <v>32</v>
      </c>
      <c r="AX365" s="13" t="s">
        <v>76</v>
      </c>
      <c r="AY365" s="153" t="s">
        <v>124</v>
      </c>
    </row>
    <row r="366" spans="2:65" s="13" customFormat="1" ht="11.25">
      <c r="B366" s="152"/>
      <c r="D366" s="142" t="s">
        <v>136</v>
      </c>
      <c r="E366" s="153" t="s">
        <v>1</v>
      </c>
      <c r="F366" s="154" t="s">
        <v>226</v>
      </c>
      <c r="H366" s="155">
        <v>-2.04</v>
      </c>
      <c r="I366" s="156"/>
      <c r="L366" s="152"/>
      <c r="M366" s="157"/>
      <c r="T366" s="158"/>
      <c r="AT366" s="153" t="s">
        <v>136</v>
      </c>
      <c r="AU366" s="153" t="s">
        <v>86</v>
      </c>
      <c r="AV366" s="13" t="s">
        <v>86</v>
      </c>
      <c r="AW366" s="13" t="s">
        <v>32</v>
      </c>
      <c r="AX366" s="13" t="s">
        <v>76</v>
      </c>
      <c r="AY366" s="153" t="s">
        <v>124</v>
      </c>
    </row>
    <row r="367" spans="2:65" s="15" customFormat="1" ht="11.25">
      <c r="B367" s="177"/>
      <c r="D367" s="142" t="s">
        <v>136</v>
      </c>
      <c r="E367" s="178" t="s">
        <v>1</v>
      </c>
      <c r="F367" s="179" t="s">
        <v>180</v>
      </c>
      <c r="H367" s="180">
        <v>30.466000000000001</v>
      </c>
      <c r="I367" s="181"/>
      <c r="L367" s="177"/>
      <c r="M367" s="182"/>
      <c r="T367" s="183"/>
      <c r="AT367" s="178" t="s">
        <v>136</v>
      </c>
      <c r="AU367" s="178" t="s">
        <v>86</v>
      </c>
      <c r="AV367" s="15" t="s">
        <v>125</v>
      </c>
      <c r="AW367" s="15" t="s">
        <v>32</v>
      </c>
      <c r="AX367" s="15" t="s">
        <v>76</v>
      </c>
      <c r="AY367" s="178" t="s">
        <v>124</v>
      </c>
    </row>
    <row r="368" spans="2:65" s="14" customFormat="1" ht="11.25">
      <c r="B368" s="159"/>
      <c r="D368" s="142" t="s">
        <v>136</v>
      </c>
      <c r="E368" s="160" t="s">
        <v>1</v>
      </c>
      <c r="F368" s="161" t="s">
        <v>148</v>
      </c>
      <c r="H368" s="162">
        <v>55.442</v>
      </c>
      <c r="I368" s="163"/>
      <c r="L368" s="159"/>
      <c r="M368" s="164"/>
      <c r="T368" s="165"/>
      <c r="AT368" s="160" t="s">
        <v>136</v>
      </c>
      <c r="AU368" s="160" t="s">
        <v>86</v>
      </c>
      <c r="AV368" s="14" t="s">
        <v>132</v>
      </c>
      <c r="AW368" s="14" t="s">
        <v>32</v>
      </c>
      <c r="AX368" s="14" t="s">
        <v>84</v>
      </c>
      <c r="AY368" s="160" t="s">
        <v>124</v>
      </c>
    </row>
    <row r="369" spans="2:65" s="11" customFormat="1" ht="25.9" customHeight="1">
      <c r="B369" s="116"/>
      <c r="D369" s="117" t="s">
        <v>75</v>
      </c>
      <c r="E369" s="118" t="s">
        <v>360</v>
      </c>
      <c r="F369" s="118" t="s">
        <v>361</v>
      </c>
      <c r="I369" s="119"/>
      <c r="J369" s="120">
        <f>BK369</f>
        <v>0</v>
      </c>
      <c r="L369" s="116"/>
      <c r="M369" s="121"/>
      <c r="P369" s="122">
        <f>P370+P373</f>
        <v>0</v>
      </c>
      <c r="R369" s="122">
        <f>R370+R373</f>
        <v>0</v>
      </c>
      <c r="T369" s="123">
        <f>T370+T373</f>
        <v>0</v>
      </c>
      <c r="AR369" s="117" t="s">
        <v>163</v>
      </c>
      <c r="AT369" s="124" t="s">
        <v>75</v>
      </c>
      <c r="AU369" s="124" t="s">
        <v>76</v>
      </c>
      <c r="AY369" s="117" t="s">
        <v>124</v>
      </c>
      <c r="BK369" s="125">
        <f>BK370+BK373</f>
        <v>0</v>
      </c>
    </row>
    <row r="370" spans="2:65" s="11" customFormat="1" ht="22.9" customHeight="1">
      <c r="B370" s="116"/>
      <c r="D370" s="117" t="s">
        <v>75</v>
      </c>
      <c r="E370" s="126" t="s">
        <v>362</v>
      </c>
      <c r="F370" s="126" t="s">
        <v>363</v>
      </c>
      <c r="I370" s="119"/>
      <c r="J370" s="127">
        <f>BK370</f>
        <v>0</v>
      </c>
      <c r="L370" s="116"/>
      <c r="M370" s="121"/>
      <c r="P370" s="122">
        <f>SUM(P371:P372)</f>
        <v>0</v>
      </c>
      <c r="R370" s="122">
        <f>SUM(R371:R372)</f>
        <v>0</v>
      </c>
      <c r="T370" s="123">
        <f>SUM(T371:T372)</f>
        <v>0</v>
      </c>
      <c r="AR370" s="117" t="s">
        <v>163</v>
      </c>
      <c r="AT370" s="124" t="s">
        <v>75</v>
      </c>
      <c r="AU370" s="124" t="s">
        <v>84</v>
      </c>
      <c r="AY370" s="117" t="s">
        <v>124</v>
      </c>
      <c r="BK370" s="125">
        <f>SUM(BK371:BK372)</f>
        <v>0</v>
      </c>
    </row>
    <row r="371" spans="2:65" s="1" customFormat="1" ht="16.5" customHeight="1">
      <c r="B371" s="128"/>
      <c r="C371" s="129" t="s">
        <v>364</v>
      </c>
      <c r="D371" s="129" t="s">
        <v>127</v>
      </c>
      <c r="E371" s="130" t="s">
        <v>365</v>
      </c>
      <c r="F371" s="131" t="s">
        <v>363</v>
      </c>
      <c r="G371" s="132" t="s">
        <v>366</v>
      </c>
      <c r="H371" s="133">
        <v>1</v>
      </c>
      <c r="I371" s="134"/>
      <c r="J371" s="135">
        <f>ROUND(I371*H371,2)</f>
        <v>0</v>
      </c>
      <c r="K371" s="131" t="s">
        <v>131</v>
      </c>
      <c r="L371" s="32"/>
      <c r="M371" s="136" t="s">
        <v>1</v>
      </c>
      <c r="N371" s="137" t="s">
        <v>41</v>
      </c>
      <c r="P371" s="138">
        <f>O371*H371</f>
        <v>0</v>
      </c>
      <c r="Q371" s="138">
        <v>0</v>
      </c>
      <c r="R371" s="138">
        <f>Q371*H371</f>
        <v>0</v>
      </c>
      <c r="S371" s="138">
        <v>0</v>
      </c>
      <c r="T371" s="139">
        <f>S371*H371</f>
        <v>0</v>
      </c>
      <c r="AR371" s="140" t="s">
        <v>367</v>
      </c>
      <c r="AT371" s="140" t="s">
        <v>127</v>
      </c>
      <c r="AU371" s="140" t="s">
        <v>86</v>
      </c>
      <c r="AY371" s="17" t="s">
        <v>124</v>
      </c>
      <c r="BE371" s="141">
        <f>IF(N371="základní",J371,0)</f>
        <v>0</v>
      </c>
      <c r="BF371" s="141">
        <f>IF(N371="snížená",J371,0)</f>
        <v>0</v>
      </c>
      <c r="BG371" s="141">
        <f>IF(N371="zákl. přenesená",J371,0)</f>
        <v>0</v>
      </c>
      <c r="BH371" s="141">
        <f>IF(N371="sníž. přenesená",J371,0)</f>
        <v>0</v>
      </c>
      <c r="BI371" s="141">
        <f>IF(N371="nulová",J371,0)</f>
        <v>0</v>
      </c>
      <c r="BJ371" s="17" t="s">
        <v>84</v>
      </c>
      <c r="BK371" s="141">
        <f>ROUND(I371*H371,2)</f>
        <v>0</v>
      </c>
      <c r="BL371" s="17" t="s">
        <v>367</v>
      </c>
      <c r="BM371" s="140" t="s">
        <v>368</v>
      </c>
    </row>
    <row r="372" spans="2:65" s="1" customFormat="1" ht="11.25">
      <c r="B372" s="32"/>
      <c r="D372" s="142" t="s">
        <v>134</v>
      </c>
      <c r="F372" s="143" t="s">
        <v>363</v>
      </c>
      <c r="I372" s="144"/>
      <c r="L372" s="32"/>
      <c r="M372" s="145"/>
      <c r="T372" s="56"/>
      <c r="AT372" s="17" t="s">
        <v>134</v>
      </c>
      <c r="AU372" s="17" t="s">
        <v>86</v>
      </c>
    </row>
    <row r="373" spans="2:65" s="11" customFormat="1" ht="22.9" customHeight="1">
      <c r="B373" s="116"/>
      <c r="D373" s="117" t="s">
        <v>75</v>
      </c>
      <c r="E373" s="126" t="s">
        <v>369</v>
      </c>
      <c r="F373" s="126" t="s">
        <v>370</v>
      </c>
      <c r="I373" s="119"/>
      <c r="J373" s="127">
        <f>BK373</f>
        <v>0</v>
      </c>
      <c r="L373" s="116"/>
      <c r="M373" s="121"/>
      <c r="P373" s="122">
        <f>SUM(P374:P375)</f>
        <v>0</v>
      </c>
      <c r="R373" s="122">
        <f>SUM(R374:R375)</f>
        <v>0</v>
      </c>
      <c r="T373" s="123">
        <f>SUM(T374:T375)</f>
        <v>0</v>
      </c>
      <c r="AR373" s="117" t="s">
        <v>163</v>
      </c>
      <c r="AT373" s="124" t="s">
        <v>75</v>
      </c>
      <c r="AU373" s="124" t="s">
        <v>84</v>
      </c>
      <c r="AY373" s="117" t="s">
        <v>124</v>
      </c>
      <c r="BK373" s="125">
        <f>SUM(BK374:BK375)</f>
        <v>0</v>
      </c>
    </row>
    <row r="374" spans="2:65" s="1" customFormat="1" ht="16.5" customHeight="1">
      <c r="B374" s="128"/>
      <c r="C374" s="129" t="s">
        <v>371</v>
      </c>
      <c r="D374" s="129" t="s">
        <v>127</v>
      </c>
      <c r="E374" s="130" t="s">
        <v>372</v>
      </c>
      <c r="F374" s="131" t="s">
        <v>370</v>
      </c>
      <c r="G374" s="132" t="s">
        <v>366</v>
      </c>
      <c r="H374" s="133">
        <v>1</v>
      </c>
      <c r="I374" s="134"/>
      <c r="J374" s="135">
        <f>ROUND(I374*H374,2)</f>
        <v>0</v>
      </c>
      <c r="K374" s="131" t="s">
        <v>131</v>
      </c>
      <c r="L374" s="32"/>
      <c r="M374" s="136" t="s">
        <v>1</v>
      </c>
      <c r="N374" s="137" t="s">
        <v>41</v>
      </c>
      <c r="P374" s="138">
        <f>O374*H374</f>
        <v>0</v>
      </c>
      <c r="Q374" s="138">
        <v>0</v>
      </c>
      <c r="R374" s="138">
        <f>Q374*H374</f>
        <v>0</v>
      </c>
      <c r="S374" s="138">
        <v>0</v>
      </c>
      <c r="T374" s="139">
        <f>S374*H374</f>
        <v>0</v>
      </c>
      <c r="AR374" s="140" t="s">
        <v>367</v>
      </c>
      <c r="AT374" s="140" t="s">
        <v>127</v>
      </c>
      <c r="AU374" s="140" t="s">
        <v>86</v>
      </c>
      <c r="AY374" s="17" t="s">
        <v>124</v>
      </c>
      <c r="BE374" s="141">
        <f>IF(N374="základní",J374,0)</f>
        <v>0</v>
      </c>
      <c r="BF374" s="141">
        <f>IF(N374="snížená",J374,0)</f>
        <v>0</v>
      </c>
      <c r="BG374" s="141">
        <f>IF(N374="zákl. přenesená",J374,0)</f>
        <v>0</v>
      </c>
      <c r="BH374" s="141">
        <f>IF(N374="sníž. přenesená",J374,0)</f>
        <v>0</v>
      </c>
      <c r="BI374" s="141">
        <f>IF(N374="nulová",J374,0)</f>
        <v>0</v>
      </c>
      <c r="BJ374" s="17" t="s">
        <v>84</v>
      </c>
      <c r="BK374" s="141">
        <f>ROUND(I374*H374,2)</f>
        <v>0</v>
      </c>
      <c r="BL374" s="17" t="s">
        <v>367</v>
      </c>
      <c r="BM374" s="140" t="s">
        <v>373</v>
      </c>
    </row>
    <row r="375" spans="2:65" s="1" customFormat="1" ht="11.25">
      <c r="B375" s="32"/>
      <c r="D375" s="142" t="s">
        <v>134</v>
      </c>
      <c r="F375" s="143" t="s">
        <v>370</v>
      </c>
      <c r="I375" s="144"/>
      <c r="L375" s="32"/>
      <c r="M375" s="184"/>
      <c r="N375" s="185"/>
      <c r="O375" s="185"/>
      <c r="P375" s="185"/>
      <c r="Q375" s="185"/>
      <c r="R375" s="185"/>
      <c r="S375" s="185"/>
      <c r="T375" s="186"/>
      <c r="AT375" s="17" t="s">
        <v>134</v>
      </c>
      <c r="AU375" s="17" t="s">
        <v>86</v>
      </c>
    </row>
    <row r="376" spans="2:65" s="1" customFormat="1" ht="6.95" customHeight="1">
      <c r="B376" s="44"/>
      <c r="C376" s="45"/>
      <c r="D376" s="45"/>
      <c r="E376" s="45"/>
      <c r="F376" s="45"/>
      <c r="G376" s="45"/>
      <c r="H376" s="45"/>
      <c r="I376" s="45"/>
      <c r="J376" s="45"/>
      <c r="K376" s="45"/>
      <c r="L376" s="32"/>
    </row>
  </sheetData>
  <autoFilter ref="C129:K375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Výtah na spisy</vt:lpstr>
      <vt:lpstr>'01 - Výtah na spisy'!Názvy_tisku</vt:lpstr>
      <vt:lpstr>'Rekapitulace stavby'!Názvy_tisku</vt:lpstr>
      <vt:lpstr>'01 - Výtah na spisy'!Oblast_tisku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SIMA\Miroslav Šíma</dc:creator>
  <cp:lastModifiedBy>Antošová Kateřina, Mgr.</cp:lastModifiedBy>
  <dcterms:created xsi:type="dcterms:W3CDTF">2025-01-30T18:04:07Z</dcterms:created>
  <dcterms:modified xsi:type="dcterms:W3CDTF">2025-03-21T09:21:07Z</dcterms:modified>
</cp:coreProperties>
</file>