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KAntosova\Desktop\VZMR\VZ MŠ Stříbrníky výměna osvětlení\"/>
    </mc:Choice>
  </mc:AlternateContent>
  <xr:revisionPtr revIDLastSave="0" documentId="8_{DBAFA9FE-9B34-4649-9B5B-ADD1ED13CD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výměna osvětlo..." sheetId="2" r:id="rId2"/>
  </sheets>
  <definedNames>
    <definedName name="_xlnm._FilterDatabase" localSheetId="1" hidden="1">'výměna osvětlo...'!$C$123:$K$199</definedName>
    <definedName name="_xlnm.Print_Titles" localSheetId="0">'Rekapitulace stavby'!$92:$92</definedName>
    <definedName name="_xlnm.Print_Titles" localSheetId="1">'výměna osvětlo...'!$123:$123</definedName>
    <definedName name="_xlnm.Print_Area" localSheetId="0">'Rekapitulace stavby'!$D$4:$AO$76,'Rekapitulace stavby'!$C$82:$AQ$96</definedName>
    <definedName name="_xlnm.Print_Area" localSheetId="1">'výměna osvětlo...'!$C$4:$J$76,'výměna osvětlo...'!$C$82:$J$105,'výměna osvětlo...'!$C$111:$K$199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T190" i="2"/>
  <c r="T189" i="2"/>
  <c r="R191" i="2"/>
  <c r="R190" i="2"/>
  <c r="R189" i="2" s="1"/>
  <c r="P191" i="2"/>
  <c r="P190" i="2" s="1"/>
  <c r="P189" i="2" s="1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J121" i="2"/>
  <c r="F120" i="2"/>
  <c r="F118" i="2"/>
  <c r="E116" i="2"/>
  <c r="J92" i="2"/>
  <c r="F91" i="2"/>
  <c r="F89" i="2"/>
  <c r="E87" i="2"/>
  <c r="J21" i="2"/>
  <c r="E21" i="2"/>
  <c r="J120" i="2" s="1"/>
  <c r="J20" i="2"/>
  <c r="F121" i="2"/>
  <c r="J118" i="2"/>
  <c r="E7" i="2"/>
  <c r="E114" i="2" s="1"/>
  <c r="L90" i="1"/>
  <c r="AM90" i="1"/>
  <c r="AM89" i="1"/>
  <c r="L89" i="1"/>
  <c r="AM87" i="1"/>
  <c r="L87" i="1"/>
  <c r="L85" i="1"/>
  <c r="L84" i="1"/>
  <c r="J185" i="2"/>
  <c r="BK187" i="2"/>
  <c r="J156" i="2"/>
  <c r="BK180" i="2"/>
  <c r="BK127" i="2"/>
  <c r="J138" i="2"/>
  <c r="BK140" i="2"/>
  <c r="BK178" i="2"/>
  <c r="J194" i="2"/>
  <c r="J133" i="2"/>
  <c r="BK164" i="2"/>
  <c r="BK138" i="2"/>
  <c r="BK156" i="2"/>
  <c r="J197" i="2"/>
  <c r="J150" i="2"/>
  <c r="BK197" i="2"/>
  <c r="AS94" i="1"/>
  <c r="J144" i="2"/>
  <c r="BK144" i="2"/>
  <c r="J182" i="2"/>
  <c r="BK142" i="2"/>
  <c r="BK168" i="2"/>
  <c r="J152" i="2"/>
  <c r="J164" i="2"/>
  <c r="J178" i="2"/>
  <c r="J129" i="2"/>
  <c r="BK172" i="2"/>
  <c r="BK170" i="2"/>
  <c r="BK191" i="2"/>
  <c r="J180" i="2"/>
  <c r="BK162" i="2"/>
  <c r="BK185" i="2"/>
  <c r="J166" i="2"/>
  <c r="J176" i="2"/>
  <c r="J148" i="2"/>
  <c r="J174" i="2"/>
  <c r="BK133" i="2"/>
  <c r="BK148" i="2"/>
  <c r="BK166" i="2"/>
  <c r="J172" i="2"/>
  <c r="J168" i="2"/>
  <c r="BK150" i="2"/>
  <c r="J140" i="2"/>
  <c r="J158" i="2"/>
  <c r="J170" i="2"/>
  <c r="J135" i="2"/>
  <c r="BK160" i="2"/>
  <c r="J191" i="2"/>
  <c r="J142" i="2"/>
  <c r="BK182" i="2"/>
  <c r="BK154" i="2"/>
  <c r="J187" i="2"/>
  <c r="BK174" i="2"/>
  <c r="BK129" i="2"/>
  <c r="J160" i="2"/>
  <c r="BK176" i="2"/>
  <c r="BK152" i="2"/>
  <c r="J162" i="2"/>
  <c r="J127" i="2"/>
  <c r="J154" i="2"/>
  <c r="BK158" i="2"/>
  <c r="BK194" i="2"/>
  <c r="BK135" i="2"/>
  <c r="BK126" i="2" l="1"/>
  <c r="J126" i="2" s="1"/>
  <c r="J98" i="2" s="1"/>
  <c r="T132" i="2"/>
  <c r="T131" i="2" s="1"/>
  <c r="R126" i="2"/>
  <c r="R125" i="2"/>
  <c r="P184" i="2"/>
  <c r="P132" i="2"/>
  <c r="P131" i="2" s="1"/>
  <c r="T184" i="2"/>
  <c r="BK193" i="2"/>
  <c r="J193" i="2" s="1"/>
  <c r="J104" i="2" s="1"/>
  <c r="P126" i="2"/>
  <c r="P125" i="2"/>
  <c r="T126" i="2"/>
  <c r="T125" i="2"/>
  <c r="BK184" i="2"/>
  <c r="J184" i="2" s="1"/>
  <c r="J101" i="2" s="1"/>
  <c r="P193" i="2"/>
  <c r="R132" i="2"/>
  <c r="R131" i="2" s="1"/>
  <c r="R193" i="2"/>
  <c r="BK132" i="2"/>
  <c r="J132" i="2" s="1"/>
  <c r="J100" i="2" s="1"/>
  <c r="R184" i="2"/>
  <c r="T193" i="2"/>
  <c r="BK190" i="2"/>
  <c r="BK189" i="2" s="1"/>
  <c r="J189" i="2" s="1"/>
  <c r="J102" i="2" s="1"/>
  <c r="J89" i="2"/>
  <c r="BE176" i="2"/>
  <c r="BE185" i="2"/>
  <c r="BE191" i="2"/>
  <c r="E85" i="2"/>
  <c r="BE133" i="2"/>
  <c r="BE148" i="2"/>
  <c r="BE162" i="2"/>
  <c r="BE168" i="2"/>
  <c r="BE174" i="2"/>
  <c r="J91" i="2"/>
  <c r="BE178" i="2"/>
  <c r="BE180" i="2"/>
  <c r="BE194" i="2"/>
  <c r="F92" i="2"/>
  <c r="BE129" i="2"/>
  <c r="BE152" i="2"/>
  <c r="BE154" i="2"/>
  <c r="BE156" i="2"/>
  <c r="BE158" i="2"/>
  <c r="BE164" i="2"/>
  <c r="BE166" i="2"/>
  <c r="BE182" i="2"/>
  <c r="BE187" i="2"/>
  <c r="BE150" i="2"/>
  <c r="BE197" i="2"/>
  <c r="BE127" i="2"/>
  <c r="BE142" i="2"/>
  <c r="BE144" i="2"/>
  <c r="BE135" i="2"/>
  <c r="BE138" i="2"/>
  <c r="BE140" i="2"/>
  <c r="BE160" i="2"/>
  <c r="BE170" i="2"/>
  <c r="BE172" i="2"/>
  <c r="F35" i="2"/>
  <c r="BB95" i="1" s="1"/>
  <c r="BB94" i="1" s="1"/>
  <c r="AX94" i="1" s="1"/>
  <c r="F34" i="2"/>
  <c r="BA95" i="1" s="1"/>
  <c r="BA94" i="1" s="1"/>
  <c r="W30" i="1" s="1"/>
  <c r="F36" i="2"/>
  <c r="BC95" i="1" s="1"/>
  <c r="BC94" i="1" s="1"/>
  <c r="W32" i="1" s="1"/>
  <c r="J34" i="2"/>
  <c r="AW95" i="1" s="1"/>
  <c r="F37" i="2"/>
  <c r="BD95" i="1" s="1"/>
  <c r="BD94" i="1" s="1"/>
  <c r="W33" i="1" s="1"/>
  <c r="P124" i="2" l="1"/>
  <c r="AU95" i="1" s="1"/>
  <c r="AU94" i="1" s="1"/>
  <c r="T124" i="2"/>
  <c r="R124" i="2"/>
  <c r="BK125" i="2"/>
  <c r="J125" i="2"/>
  <c r="J97" i="2" s="1"/>
  <c r="BK131" i="2"/>
  <c r="J131" i="2" s="1"/>
  <c r="J99" i="2" s="1"/>
  <c r="J190" i="2"/>
  <c r="J103" i="2"/>
  <c r="W31" i="1"/>
  <c r="AY94" i="1"/>
  <c r="J33" i="2"/>
  <c r="AV95" i="1" s="1"/>
  <c r="AT95" i="1" s="1"/>
  <c r="F33" i="2"/>
  <c r="AZ95" i="1" s="1"/>
  <c r="AZ94" i="1" s="1"/>
  <c r="W29" i="1" s="1"/>
  <c r="AW94" i="1"/>
  <c r="AK30" i="1" s="1"/>
  <c r="BK124" i="2" l="1"/>
  <c r="J124" i="2" s="1"/>
  <c r="J96" i="2" s="1"/>
  <c r="AV94" i="1"/>
  <c r="AK29" i="1" s="1"/>
  <c r="J30" i="2" l="1"/>
  <c r="AG95" i="1" s="1"/>
  <c r="AG94" i="1" s="1"/>
  <c r="AK26" i="1" s="1"/>
  <c r="AT94" i="1"/>
  <c r="J39" i="2" l="1"/>
  <c r="AN94" i="1"/>
  <c r="AN95" i="1"/>
  <c r="AK35" i="1"/>
</calcChain>
</file>

<file path=xl/sharedStrings.xml><?xml version="1.0" encoding="utf-8"?>
<sst xmlns="http://schemas.openxmlformats.org/spreadsheetml/2006/main" count="930" uniqueCount="289">
  <si>
    <t>Export Komplet</t>
  </si>
  <si>
    <t/>
  </si>
  <si>
    <t>2.0</t>
  </si>
  <si>
    <t>False</t>
  </si>
  <si>
    <t>{ea857233-d6ea-40d1-8604-100294962466}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</si>
  <si>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</si>
  <si>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</si>
  <si>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</si>
  <si>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</si>
  <si>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</si>
  <si>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</si>
  <si>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</si>
  <si>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</si>
  <si>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</si>
  <si>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20241025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</si>
  <si>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</si>
  <si>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</si>
  <si>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</si>
  <si>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</si>
  <si>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</si>
  <si>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>Ústí nad Labem</t>
  </si>
  <si>
    <t>Datum:</t>
  </si>
  <si>
    <t>Zadavatel:</t>
  </si>
  <si>
    <t>IČ:</t>
  </si>
  <si>
    <t>Mateřská škola Stříbrníky, Ústí nad Labem,</t>
  </si>
  <si>
    <t>DIČ:</t>
  </si>
  <si>
    <t>Uchazeč:</t>
  </si>
  <si>
    <t>Projektant:</t>
  </si>
  <si>
    <t xml:space="preserve"> </t>
  </si>
  <si>
    <t>True</t>
  </si>
  <si>
    <t>Zpracovatel:</t>
  </si>
  <si>
    <t>Hampejs projekty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</si>
  <si>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</si>
  <si>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</si>
  <si>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</si>
  <si>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</si>
  <si>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</si>
  <si>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</si>
  <si>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</si>
  <si>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</si>
  <si>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</si>
  <si>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</si>
  <si>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</si>
  <si>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</si>
  <si>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</si>
  <si>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</si>
  <si>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</si>
  <si>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</si>
  <si>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</si>
  <si>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</si>
  <si>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</si>
  <si>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</si>
  <si>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</si>
  <si>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</si>
  <si>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</si>
  <si>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</si>
  <si>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</si>
  <si>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</si>
  <si>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</si>
  <si>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</si>
  <si>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</si>
  <si>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</si>
  <si>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</si>
  <si>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</si>
  <si>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</si>
  <si>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</si>
  <si>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</si>
  <si>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</si>
  <si>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</si>
  <si>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</si>
  <si>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</si>
  <si>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</si>
  <si>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</si>
  <si>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</si>
  <si>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</si>
  <si>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</si>
  <si>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</si>
  <si>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</si>
  <si>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</si>
  <si>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</si>
  <si>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</si>
  <si>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{e5ad4702-37f6-4109-ae1a-b3682c1f00e7}</t>
  </si>
  <si>
    <t>2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</si>
  <si>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</si>
  <si>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</si>
  <si>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</si>
  <si>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</si>
  <si>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</si>
  <si>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</si>
  <si>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</si>
  <si>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</si>
  <si>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</si>
  <si>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>PSV - Práce a dodávky PSV</t>
  </si>
  <si>
    <t xml:space="preserve">    741 - Elektroinstalace - silnoproud</t>
  </si>
  <si>
    <t xml:space="preserve">    784 - Dokončovací práce - malby a tapety</t>
  </si>
  <si>
    <t>M - Práce a dodávky M</t>
  </si>
  <si>
    <t xml:space="preserve">    46-M - Zemní práce při extr.mont.pracích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</si>
  <si>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</si>
  <si>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</si>
  <si>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</si>
  <si>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</si>
  <si>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</si>
  <si>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</si>
  <si>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</si>
  <si>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</si>
  <si>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</si>
  <si>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</si>
  <si>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</si>
  <si>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</si>
  <si>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</si>
  <si>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</si>
  <si>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</si>
  <si>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</si>
  <si>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</si>
  <si>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</si>
  <si>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</si>
  <si>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27</t>
  </si>
  <si>
    <t>K</t>
  </si>
  <si>
    <t>612135101</t>
  </si>
  <si>
    <t>Hrubá výplň rýh ve stěnách maltou jakékoli šířky rýhy</t>
  </si>
  <si>
    <t>m2</t>
  </si>
  <si>
    <t>CS ÚRS 2025 01</t>
  </si>
  <si>
    <t>4</t>
  </si>
  <si>
    <t>684204564</t>
  </si>
  <si>
    <t>PP</t>
  </si>
  <si>
    <t>Hrubá výplň rýh maltou jakékoli šířky rýhy ve stěnách</t>
  </si>
  <si>
    <t>28</t>
  </si>
  <si>
    <t>612315202</t>
  </si>
  <si>
    <t>Vápenná hrubá omítka malých ploch přes 0,09 do 0,25 m2 na stěnách</t>
  </si>
  <si>
    <t>kus</t>
  </si>
  <si>
    <t>-981745585</t>
  </si>
  <si>
    <t>Vápenná omítka jednotlivých malých ploch hrubá na stěnách, plochy jednotlivě přes 0,09 do 0,25 m2</t>
  </si>
  <si>
    <t>PSV</t>
  </si>
  <si>
    <t>Práce a dodávky PSV</t>
  </si>
  <si>
    <t>741</t>
  </si>
  <si>
    <t>Elektroinstalace - silnoproud</t>
  </si>
  <si>
    <t>741110511</t>
  </si>
  <si>
    <t>Montáž lišta a kanálek vkládací šířky do 60 mm s víčkem</t>
  </si>
  <si>
    <t>m</t>
  </si>
  <si>
    <t>CS ÚRS 2024 02</t>
  </si>
  <si>
    <t>16</t>
  </si>
  <si>
    <t>1450961910</t>
  </si>
  <si>
    <t>Montáž lišt a kanálků elektroinstalačních se spojkami, ohyby a rohy a s nasunutím do krabic vkládacích s víčkem, šířky do 60 mm</t>
  </si>
  <si>
    <t>M</t>
  </si>
  <si>
    <t>34571011</t>
  </si>
  <si>
    <t>lišta elektroinstalační vkládací 20x20mm</t>
  </si>
  <si>
    <t>32</t>
  </si>
  <si>
    <t>324486516</t>
  </si>
  <si>
    <t>lišta elektroinstalační vkládací 24x22mm</t>
  </si>
  <si>
    <t>VV</t>
  </si>
  <si>
    <t>160*1,05 'Přepočtené koeficientem množství</t>
  </si>
  <si>
    <t>3</t>
  </si>
  <si>
    <t>741112011</t>
  </si>
  <si>
    <t>Montáž krabice nástěnná plastové</t>
  </si>
  <si>
    <t>-1192220726</t>
  </si>
  <si>
    <t>Montáž krabic elektroinstalačních bez napojení na trubky a lišty, demontáže a montáže víčka a přístroje protahovacích nebo odbočných nástěnných plastových kruhových</t>
  </si>
  <si>
    <t>34571478</t>
  </si>
  <si>
    <t>krabice v uzavřeném provedení PP s krytím IP 66 čtvercová 80x80mm</t>
  </si>
  <si>
    <t>-1571218025</t>
  </si>
  <si>
    <t>5</t>
  </si>
  <si>
    <t>741122015</t>
  </si>
  <si>
    <t>Montáž kabel Cu bez ukončení uložený pod omítku plný kulatý 3x1,5 mm2 (např. CYKY)</t>
  </si>
  <si>
    <t>-1371606767</t>
  </si>
  <si>
    <t>34111030</t>
  </si>
  <si>
    <t>kabel instalační jádro Cu plné izolace PVC plášť PVC 450/750V (CYKY) 3x1,5mm2</t>
  </si>
  <si>
    <t>1690904920</t>
  </si>
  <si>
    <t>P</t>
  </si>
  <si>
    <t>Poznámka k položce:_x000D_
CYKY, průměr kabelu 8,6mm</t>
  </si>
  <si>
    <t>380*1,15 'Přepočtené koeficientem množství</t>
  </si>
  <si>
    <t>7</t>
  </si>
  <si>
    <t>741320105</t>
  </si>
  <si>
    <t>Montáž jističů jednopólových nn do 25 A ve skříni se zapojením vodičů</t>
  </si>
  <si>
    <t>-1168556024</t>
  </si>
  <si>
    <t>Montáž jističů se zapojením vodičů jednopólových nn do 25 A ve skříni</t>
  </si>
  <si>
    <t>8</t>
  </si>
  <si>
    <t>1000140634</t>
  </si>
  <si>
    <t>Jistič jednopólový OEZ 41638 LTN-10B-1</t>
  </si>
  <si>
    <t>-1523837023</t>
  </si>
  <si>
    <t>9</t>
  </si>
  <si>
    <t>1000140636</t>
  </si>
  <si>
    <t>Jistič jednopólový OEZ 41640 LTN-16B-1</t>
  </si>
  <si>
    <t>62926819</t>
  </si>
  <si>
    <t>10</t>
  </si>
  <si>
    <t>1000140633</t>
  </si>
  <si>
    <t>Jistič jednopólový OEZ 41636 LTN-6B-1</t>
  </si>
  <si>
    <t>-819631718</t>
  </si>
  <si>
    <t>11</t>
  </si>
  <si>
    <t>741370034</t>
  </si>
  <si>
    <t>Montáž svítidlo žárovkové bytové nástěnné přisazené 2 zdroje nouzové</t>
  </si>
  <si>
    <t>-1271869853</t>
  </si>
  <si>
    <t>Montáž svítidel žárovkových se zapojením vodičů bytových nebo společenských místností nástěnných přisazených 2 zdroje nouzové</t>
  </si>
  <si>
    <t>11.281.616</t>
  </si>
  <si>
    <t>PANLUX Svítidlo LED CORDELIA CORRIDOR 3W 300lm 3h nouzové přisazené IP54</t>
  </si>
  <si>
    <t>1194028569</t>
  </si>
  <si>
    <t>13</t>
  </si>
  <si>
    <t>741371004</t>
  </si>
  <si>
    <t>Montáž svítidlo zářivkové bytové stropní přisazené 2 zdroje s krytem</t>
  </si>
  <si>
    <t>786317684</t>
  </si>
  <si>
    <t>Montáž svítidel zářivkových se zapojením vodičů bytových nebo společenských místností stropních přisazených 2 zdroje s krytem</t>
  </si>
  <si>
    <t>14</t>
  </si>
  <si>
    <t>1222472</t>
  </si>
  <si>
    <t>SVITIDLO PRIMA EX 236 PCC E</t>
  </si>
  <si>
    <t>120010107</t>
  </si>
  <si>
    <t>15</t>
  </si>
  <si>
    <t>1437391</t>
  </si>
  <si>
    <t>SVITIDLO PRIMA 218 PCC ER DALI XXT 82448</t>
  </si>
  <si>
    <t>1752707348</t>
  </si>
  <si>
    <t>741371823</t>
  </si>
  <si>
    <t>Demontáž osvětlovacího modulového systému zářivkového dl přes 1100 mm bez zachování funkčnosti</t>
  </si>
  <si>
    <t>932773939</t>
  </si>
  <si>
    <t>Demontáž svítidel bez zachování funkčnosti (do suti) interiérových modulového systému zářivkových, délky přes 1100 mm</t>
  </si>
  <si>
    <t>17</t>
  </si>
  <si>
    <t>741372077</t>
  </si>
  <si>
    <t>Montáž svítidlo LED interiérové přisazené stropní hranaté nebo kruhové přes 0,09 do 0,36 m2 s pohybovým čidlem se zapojením vodičů</t>
  </si>
  <si>
    <t>1024039169</t>
  </si>
  <si>
    <t>Montáž svítidel s integrovaným zdrojem LED se zapojením vodičů interiérových přisazených stropních hranatých nebo kruhových s pohybovým čidlem přes 0,09 do 0,36 m2</t>
  </si>
  <si>
    <t>18</t>
  </si>
  <si>
    <t>1966117</t>
  </si>
  <si>
    <t>LED PANEL MODUS FIT5000C</t>
  </si>
  <si>
    <t>1570406787</t>
  </si>
  <si>
    <t>LED PANEL MODUS FITP5000C</t>
  </si>
  <si>
    <t>19</t>
  </si>
  <si>
    <t>1002023990</t>
  </si>
  <si>
    <t>LED panel MODUS FIT4000C</t>
  </si>
  <si>
    <t>-1268775307</t>
  </si>
  <si>
    <t>LED panel MODUS FIT4000C3KN600/DALI</t>
  </si>
  <si>
    <t>20</t>
  </si>
  <si>
    <t>1305489</t>
  </si>
  <si>
    <t>SVIT.FUTURA 2.5FT PC AL 11000/840</t>
  </si>
  <si>
    <t>-1758701062</t>
  </si>
  <si>
    <t>1599736</t>
  </si>
  <si>
    <t>SVITIDLO PRIMA LED 1.4FT PC 6400/840</t>
  </si>
  <si>
    <t>1553555398</t>
  </si>
  <si>
    <t>22</t>
  </si>
  <si>
    <t>741810003</t>
  </si>
  <si>
    <t>Celková prohlídka elektrického rozvodu a zařízení přes 0,5 do 1 milionu Kč</t>
  </si>
  <si>
    <t>403260699</t>
  </si>
  <si>
    <t>Zkoušky a prohlídky elektrických rozvodů a zařízení celková prohlídka a vyhotovení revizní zprávy pro objem montážních prací přes 500 do 1000 tis. Kč</t>
  </si>
  <si>
    <t>31</t>
  </si>
  <si>
    <t>741820102</t>
  </si>
  <si>
    <t>Měření intenzity osvětlení vč. protokolu</t>
  </si>
  <si>
    <t>soubor</t>
  </si>
  <si>
    <t>-1040243287</t>
  </si>
  <si>
    <t>Měření osvětlovacího zařízení intenzity osvětlení na pracovišti do 50 svítidel</t>
  </si>
  <si>
    <t>23</t>
  </si>
  <si>
    <t>998741311</t>
  </si>
  <si>
    <t>Přesun hmot procentní pro silnoproud ruční v objektech v do 6 m</t>
  </si>
  <si>
    <t>%</t>
  </si>
  <si>
    <t>-2060010738</t>
  </si>
  <si>
    <t>Přesun hmot pro silnoproud stanovený procentní sazbou (%) z ceny vodorovná dopravní vzdálenost do 50 m ruční (bez užití mechanizace) v objektech výšky do 6 m</t>
  </si>
  <si>
    <t>784</t>
  </si>
  <si>
    <t>Dokončovací práce - malby a tapety</t>
  </si>
  <si>
    <t>29</t>
  </si>
  <si>
    <t>784181121</t>
  </si>
  <si>
    <t>Penetrace podkladu jednonásobná hloubková v místnostech výšky do 3,80 m</t>
  </si>
  <si>
    <t>-383783780</t>
  </si>
  <si>
    <t>30</t>
  </si>
  <si>
    <t>784211101</t>
  </si>
  <si>
    <t>Dvojnásobné bílé malby ze směsí za mokra výborně oděruvzdorných v místnostech v do 3,80 m</t>
  </si>
  <si>
    <t>CS ÚRS 2023 02</t>
  </si>
  <si>
    <t>1711914497</t>
  </si>
  <si>
    <t>Malby z malířských směsí oděruvzdorných za mokra dvojnásobné, bílé za mokra oděruvzdorné výborně v místnostech výšky do 3,80 m</t>
  </si>
  <si>
    <t>Práce a dodávky M</t>
  </si>
  <si>
    <t>46-M</t>
  </si>
  <si>
    <t>Zemní práce při extr.mont.pracích</t>
  </si>
  <si>
    <t>24</t>
  </si>
  <si>
    <t>469973116</t>
  </si>
  <si>
    <t>Poplatek za uložení na skládce (skládkovné) stavebního odpadu směsného kód odpadu 17 09 04</t>
  </si>
  <si>
    <t>t</t>
  </si>
  <si>
    <t>64</t>
  </si>
  <si>
    <t>1880148560</t>
  </si>
  <si>
    <t>Poplatek za uložení stavebního odpadu (skládkovné) na skládce směsného stavebního a demoličního zatříděného do Katalogu odpadů pod kódem 17 09 04</t>
  </si>
  <si>
    <t>HZS</t>
  </si>
  <si>
    <t>Hodinové zúčtovací sazby</t>
  </si>
  <si>
    <t>25</t>
  </si>
  <si>
    <t>HZS2231</t>
  </si>
  <si>
    <t>Hodinová zúčtovací sazba elektrikář</t>
  </si>
  <si>
    <t>hod</t>
  </si>
  <si>
    <t>512</t>
  </si>
  <si>
    <t>-1121068073</t>
  </si>
  <si>
    <t>Hodinové zúčtovací sazby profesí PSV provádění stavebních instalací elektrikář</t>
  </si>
  <si>
    <t>26</t>
  </si>
  <si>
    <t>HZS2232</t>
  </si>
  <si>
    <t>Hodinová zúčtovací sazba elektrikář odborný</t>
  </si>
  <si>
    <t>1801287057</t>
  </si>
  <si>
    <t>Hodinové zúčtovací sazby profesí PSV provádění stavebních instalací elektrikář odborný</t>
  </si>
  <si>
    <t>Výměna osvětlovací soustavy a rozvaděčů</t>
  </si>
  <si>
    <t>01 - Výměna osvětlovací soustavy a rozvaděčů</t>
  </si>
  <si>
    <t>"ostaní práce spojené s výměnou"3*8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</si>
</sst>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0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0" borderId="14" xfId="0" applyBorder="1" applyAlignment="1">
      <alignment vertical="center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36" fillId="0" borderId="0" xfId="0" applyFont="1" applyAlignment="1">
      <alignment vertical="center" wrapText="1"/>
    </xf>
    <xf numFmtId="4" fontId="20" fillId="0" borderId="22" xfId="0" applyNumberFormat="1" applyFont="1" applyBorder="1" applyAlignment="1">
      <alignment vertical="center"/>
    </xf>
    <xf numFmtId="4" fontId="34" fillId="0" borderId="22" xfId="0" applyNumberFormat="1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AI28" sqref="AI2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>
      <c r="AR2" s="182" t="s">
        <v>5</v>
      </c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168" t="s">
        <v>14</v>
      </c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R5" s="17"/>
      <c r="BE5" s="165" t="s">
        <v>15</v>
      </c>
      <c r="BS5" s="14" t="s">
        <v>6</v>
      </c>
    </row>
    <row r="6" spans="1:74" ht="36.950000000000003" customHeight="1">
      <c r="B6" s="17"/>
      <c r="D6" s="23" t="s">
        <v>16</v>
      </c>
      <c r="K6" s="170" t="s">
        <v>286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R6" s="17"/>
      <c r="BE6" s="166"/>
      <c r="BS6" s="14" t="s">
        <v>6</v>
      </c>
    </row>
    <row r="7" spans="1:74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66"/>
      <c r="BS7" s="14" t="s">
        <v>6</v>
      </c>
    </row>
    <row r="8" spans="1:74" ht="12" customHeight="1">
      <c r="B8" s="17"/>
      <c r="D8" s="24" t="s">
        <v>19</v>
      </c>
      <c r="K8" s="22" t="s">
        <v>20</v>
      </c>
      <c r="AK8" s="24" t="s">
        <v>21</v>
      </c>
      <c r="AN8" s="25"/>
      <c r="AR8" s="17"/>
      <c r="BE8" s="166"/>
      <c r="BS8" s="14" t="s">
        <v>6</v>
      </c>
    </row>
    <row r="9" spans="1:74" ht="14.45" customHeight="1">
      <c r="B9" s="17"/>
      <c r="AR9" s="17"/>
      <c r="BE9" s="166"/>
      <c r="BS9" s="14" t="s">
        <v>6</v>
      </c>
    </row>
    <row r="10" spans="1:74" ht="12" customHeight="1">
      <c r="B10" s="17"/>
      <c r="D10" s="24" t="s">
        <v>22</v>
      </c>
      <c r="AK10" s="24" t="s">
        <v>23</v>
      </c>
      <c r="AN10" s="22"/>
      <c r="AR10" s="17"/>
      <c r="BE10" s="166"/>
      <c r="BS10" s="14" t="s">
        <v>6</v>
      </c>
    </row>
    <row r="11" spans="1:74" ht="18.399999999999999" customHeight="1">
      <c r="B11" s="17"/>
      <c r="E11" s="22" t="s">
        <v>24</v>
      </c>
      <c r="AK11" s="24" t="s">
        <v>25</v>
      </c>
      <c r="AN11" s="22" t="s">
        <v>1</v>
      </c>
      <c r="AR11" s="17"/>
      <c r="BE11" s="166"/>
      <c r="BS11" s="14" t="s">
        <v>6</v>
      </c>
    </row>
    <row r="12" spans="1:74" ht="6.95" customHeight="1">
      <c r="B12" s="17"/>
      <c r="AR12" s="17"/>
      <c r="BE12" s="166"/>
      <c r="BS12" s="14" t="s">
        <v>6</v>
      </c>
    </row>
    <row r="13" spans="1:74" ht="12" customHeight="1">
      <c r="B13" s="17"/>
      <c r="D13" s="24" t="s">
        <v>26</v>
      </c>
      <c r="AK13" s="24" t="s">
        <v>23</v>
      </c>
      <c r="AN13" s="26"/>
      <c r="AR13" s="17"/>
      <c r="BE13" s="166"/>
      <c r="BS13" s="14" t="s">
        <v>6</v>
      </c>
    </row>
    <row r="14" spans="1:74" ht="12.75">
      <c r="B14" s="17"/>
      <c r="E14" s="171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24" t="s">
        <v>25</v>
      </c>
      <c r="AN14" s="26"/>
      <c r="AR14" s="17"/>
      <c r="BE14" s="166"/>
      <c r="BS14" s="14" t="s">
        <v>6</v>
      </c>
    </row>
    <row r="15" spans="1:74" ht="6.95" customHeight="1">
      <c r="B15" s="17"/>
      <c r="AR15" s="17"/>
      <c r="BE15" s="166"/>
      <c r="BS15" s="14" t="s">
        <v>3</v>
      </c>
    </row>
    <row r="16" spans="1:74" ht="12" customHeight="1">
      <c r="B16" s="17"/>
      <c r="D16" s="24" t="s">
        <v>27</v>
      </c>
      <c r="AK16" s="24" t="s">
        <v>23</v>
      </c>
      <c r="AN16" s="22" t="s">
        <v>1</v>
      </c>
      <c r="AR16" s="17"/>
      <c r="BE16" s="166"/>
      <c r="BS16" s="14" t="s">
        <v>3</v>
      </c>
    </row>
    <row r="17" spans="2:71" ht="18.399999999999999" customHeight="1">
      <c r="B17" s="17"/>
      <c r="E17" s="22" t="s">
        <v>28</v>
      </c>
      <c r="AK17" s="24" t="s">
        <v>25</v>
      </c>
      <c r="AN17" s="22" t="s">
        <v>1</v>
      </c>
      <c r="AR17" s="17"/>
      <c r="BE17" s="166"/>
      <c r="BS17" s="14" t="s">
        <v>29</v>
      </c>
    </row>
    <row r="18" spans="2:71" ht="6.95" customHeight="1">
      <c r="B18" s="17"/>
      <c r="AR18" s="17"/>
      <c r="BE18" s="166"/>
      <c r="BS18" s="14" t="s">
        <v>6</v>
      </c>
    </row>
    <row r="19" spans="2:71" ht="12" customHeight="1">
      <c r="B19" s="17"/>
      <c r="D19" s="24" t="s">
        <v>30</v>
      </c>
      <c r="AK19" s="24" t="s">
        <v>23</v>
      </c>
      <c r="AN19" s="22" t="s">
        <v>1</v>
      </c>
      <c r="AR19" s="17"/>
      <c r="BE19" s="166"/>
      <c r="BS19" s="14" t="s">
        <v>6</v>
      </c>
    </row>
    <row r="20" spans="2:71" ht="18.399999999999999" customHeight="1">
      <c r="B20" s="17"/>
      <c r="E20" s="22" t="s">
        <v>31</v>
      </c>
      <c r="AK20" s="24" t="s">
        <v>25</v>
      </c>
      <c r="AN20" s="22" t="s">
        <v>1</v>
      </c>
      <c r="AR20" s="17"/>
      <c r="BE20" s="166"/>
      <c r="BS20" s="14" t="s">
        <v>29</v>
      </c>
    </row>
    <row r="21" spans="2:71" ht="6.95" customHeight="1">
      <c r="B21" s="17"/>
      <c r="AR21" s="17"/>
      <c r="BE21" s="166"/>
    </row>
    <row r="22" spans="2:71" ht="12" customHeight="1">
      <c r="B22" s="17"/>
      <c r="D22" s="24" t="s">
        <v>32</v>
      </c>
      <c r="AR22" s="17"/>
      <c r="BE22" s="166"/>
    </row>
    <row r="23" spans="2:71" ht="16.5" customHeight="1">
      <c r="B23" s="17"/>
      <c r="E23" s="173" t="s">
        <v>1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R23" s="17"/>
      <c r="BE23" s="166"/>
    </row>
    <row r="24" spans="2:71" ht="6.95" customHeight="1">
      <c r="B24" s="17"/>
      <c r="AR24" s="17"/>
      <c r="BE24" s="166"/>
    </row>
    <row r="25" spans="2:71" ht="6.95" customHeight="1">
      <c r="B25" s="1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7"/>
      <c r="BE25" s="166"/>
    </row>
    <row r="26" spans="2:71" s="1" customFormat="1" ht="25.9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4">
        <f>ROUND(AG94,2)</f>
        <v>0</v>
      </c>
      <c r="AL26" s="175"/>
      <c r="AM26" s="175"/>
      <c r="AN26" s="175"/>
      <c r="AO26" s="175"/>
      <c r="AR26" s="28"/>
      <c r="BE26" s="166"/>
    </row>
    <row r="27" spans="2:71" s="1" customFormat="1" ht="6.95" customHeight="1">
      <c r="B27" s="28"/>
      <c r="AR27" s="28"/>
      <c r="BE27" s="166"/>
    </row>
    <row r="28" spans="2:71" s="1" customFormat="1" ht="12.75">
      <c r="B28" s="28"/>
      <c r="L28" s="176" t="s">
        <v>34</v>
      </c>
      <c r="M28" s="176"/>
      <c r="N28" s="176"/>
      <c r="O28" s="176"/>
      <c r="P28" s="176"/>
      <c r="W28" s="176" t="s">
        <v>35</v>
      </c>
      <c r="X28" s="176"/>
      <c r="Y28" s="176"/>
      <c r="Z28" s="176"/>
      <c r="AA28" s="176"/>
      <c r="AB28" s="176"/>
      <c r="AC28" s="176"/>
      <c r="AD28" s="176"/>
      <c r="AE28" s="176"/>
      <c r="AK28" s="176" t="s">
        <v>36</v>
      </c>
      <c r="AL28" s="176"/>
      <c r="AM28" s="176"/>
      <c r="AN28" s="176"/>
      <c r="AO28" s="176"/>
      <c r="AR28" s="28"/>
      <c r="BE28" s="166"/>
    </row>
    <row r="29" spans="2:71" s="2" customFormat="1" ht="14.45" customHeight="1">
      <c r="B29" s="31"/>
      <c r="D29" s="24" t="s">
        <v>37</v>
      </c>
      <c r="F29" s="24" t="s">
        <v>38</v>
      </c>
      <c r="L29" s="162">
        <v>0.21</v>
      </c>
      <c r="M29" s="163"/>
      <c r="N29" s="163"/>
      <c r="O29" s="163"/>
      <c r="P29" s="163"/>
      <c r="W29" s="164">
        <f>ROUND(AZ94, 2)</f>
        <v>0</v>
      </c>
      <c r="X29" s="163"/>
      <c r="Y29" s="163"/>
      <c r="Z29" s="163"/>
      <c r="AA29" s="163"/>
      <c r="AB29" s="163"/>
      <c r="AC29" s="163"/>
      <c r="AD29" s="163"/>
      <c r="AE29" s="163"/>
      <c r="AK29" s="164">
        <f>ROUND(AV94, 2)</f>
        <v>0</v>
      </c>
      <c r="AL29" s="163"/>
      <c r="AM29" s="163"/>
      <c r="AN29" s="163"/>
      <c r="AO29" s="163"/>
      <c r="AR29" s="31"/>
      <c r="BE29" s="167"/>
    </row>
    <row r="30" spans="2:71" s="2" customFormat="1" ht="14.45" customHeight="1">
      <c r="B30" s="31"/>
      <c r="F30" s="24" t="s">
        <v>39</v>
      </c>
      <c r="L30" s="162">
        <v>0.12</v>
      </c>
      <c r="M30" s="163"/>
      <c r="N30" s="163"/>
      <c r="O30" s="163"/>
      <c r="P30" s="163"/>
      <c r="W30" s="164">
        <f>ROUND(BA94, 2)</f>
        <v>0</v>
      </c>
      <c r="X30" s="163"/>
      <c r="Y30" s="163"/>
      <c r="Z30" s="163"/>
      <c r="AA30" s="163"/>
      <c r="AB30" s="163"/>
      <c r="AC30" s="163"/>
      <c r="AD30" s="163"/>
      <c r="AE30" s="163"/>
      <c r="AK30" s="164">
        <f>ROUND(AW94, 2)</f>
        <v>0</v>
      </c>
      <c r="AL30" s="163"/>
      <c r="AM30" s="163"/>
      <c r="AN30" s="163"/>
      <c r="AO30" s="163"/>
      <c r="AR30" s="31"/>
      <c r="BE30" s="167"/>
    </row>
    <row r="31" spans="2:71" s="2" customFormat="1" ht="14.45" hidden="1" customHeight="1">
      <c r="B31" s="31"/>
      <c r="F31" s="24" t="s">
        <v>40</v>
      </c>
      <c r="L31" s="162">
        <v>0.21</v>
      </c>
      <c r="M31" s="163"/>
      <c r="N31" s="163"/>
      <c r="O31" s="163"/>
      <c r="P31" s="163"/>
      <c r="W31" s="164">
        <f>ROUND(BB94, 2)</f>
        <v>0</v>
      </c>
      <c r="X31" s="163"/>
      <c r="Y31" s="163"/>
      <c r="Z31" s="163"/>
      <c r="AA31" s="163"/>
      <c r="AB31" s="163"/>
      <c r="AC31" s="163"/>
      <c r="AD31" s="163"/>
      <c r="AE31" s="163"/>
      <c r="AK31" s="164">
        <v>0</v>
      </c>
      <c r="AL31" s="163"/>
      <c r="AM31" s="163"/>
      <c r="AN31" s="163"/>
      <c r="AO31" s="163"/>
      <c r="AR31" s="31"/>
      <c r="BE31" s="167"/>
    </row>
    <row r="32" spans="2:71" s="2" customFormat="1" ht="14.45" hidden="1" customHeight="1">
      <c r="B32" s="31"/>
      <c r="F32" s="24" t="s">
        <v>41</v>
      </c>
      <c r="L32" s="162">
        <v>0.12</v>
      </c>
      <c r="M32" s="163"/>
      <c r="N32" s="163"/>
      <c r="O32" s="163"/>
      <c r="P32" s="163"/>
      <c r="W32" s="164">
        <f>ROUND(BC94, 2)</f>
        <v>0</v>
      </c>
      <c r="X32" s="163"/>
      <c r="Y32" s="163"/>
      <c r="Z32" s="163"/>
      <c r="AA32" s="163"/>
      <c r="AB32" s="163"/>
      <c r="AC32" s="163"/>
      <c r="AD32" s="163"/>
      <c r="AE32" s="163"/>
      <c r="AK32" s="164">
        <v>0</v>
      </c>
      <c r="AL32" s="163"/>
      <c r="AM32" s="163"/>
      <c r="AN32" s="163"/>
      <c r="AO32" s="163"/>
      <c r="AR32" s="31"/>
      <c r="BE32" s="167"/>
    </row>
    <row r="33" spans="2:57" s="2" customFormat="1" ht="14.45" hidden="1" customHeight="1">
      <c r="B33" s="31"/>
      <c r="F33" s="24" t="s">
        <v>42</v>
      </c>
      <c r="L33" s="162">
        <v>0</v>
      </c>
      <c r="M33" s="163"/>
      <c r="N33" s="163"/>
      <c r="O33" s="163"/>
      <c r="P33" s="163"/>
      <c r="W33" s="164">
        <f>ROUND(BD94, 2)</f>
        <v>0</v>
      </c>
      <c r="X33" s="163"/>
      <c r="Y33" s="163"/>
      <c r="Z33" s="163"/>
      <c r="AA33" s="163"/>
      <c r="AB33" s="163"/>
      <c r="AC33" s="163"/>
      <c r="AD33" s="163"/>
      <c r="AE33" s="163"/>
      <c r="AK33" s="164">
        <v>0</v>
      </c>
      <c r="AL33" s="163"/>
      <c r="AM33" s="163"/>
      <c r="AN33" s="163"/>
      <c r="AO33" s="163"/>
      <c r="AR33" s="31"/>
      <c r="BE33" s="167"/>
    </row>
    <row r="34" spans="2:57" s="1" customFormat="1" ht="6.95" customHeight="1">
      <c r="B34" s="28"/>
      <c r="AR34" s="28"/>
      <c r="BE34" s="166"/>
    </row>
    <row r="35" spans="2:57" s="1" customFormat="1" ht="25.9" customHeight="1">
      <c r="B35" s="28"/>
      <c r="C35" s="32"/>
      <c r="D35" s="33" t="s">
        <v>43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44</v>
      </c>
      <c r="U35" s="34"/>
      <c r="V35" s="34"/>
      <c r="W35" s="34"/>
      <c r="X35" s="197" t="s">
        <v>45</v>
      </c>
      <c r="Y35" s="198"/>
      <c r="Z35" s="198"/>
      <c r="AA35" s="198"/>
      <c r="AB35" s="198"/>
      <c r="AC35" s="34"/>
      <c r="AD35" s="34"/>
      <c r="AE35" s="34"/>
      <c r="AF35" s="34"/>
      <c r="AG35" s="34"/>
      <c r="AH35" s="34"/>
      <c r="AI35" s="34"/>
      <c r="AJ35" s="34"/>
      <c r="AK35" s="199">
        <f>SUM(AK26:AK33)</f>
        <v>0</v>
      </c>
      <c r="AL35" s="198"/>
      <c r="AM35" s="198"/>
      <c r="AN35" s="198"/>
      <c r="AO35" s="200"/>
      <c r="AP35" s="32"/>
      <c r="AQ35" s="32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7"/>
      <c r="AR38" s="17"/>
    </row>
    <row r="39" spans="2:57" ht="14.45" customHeight="1">
      <c r="B39" s="17"/>
      <c r="AR39" s="17"/>
    </row>
    <row r="40" spans="2:57" ht="14.45" customHeight="1">
      <c r="B40" s="17"/>
      <c r="AR40" s="17"/>
    </row>
    <row r="41" spans="2:57" ht="14.45" customHeight="1">
      <c r="B41" s="17"/>
      <c r="AR41" s="17"/>
    </row>
    <row r="42" spans="2:57" ht="14.45" customHeight="1">
      <c r="B42" s="17"/>
      <c r="AR42" s="17"/>
    </row>
    <row r="43" spans="2:57" ht="14.45" customHeight="1">
      <c r="B43" s="17"/>
      <c r="AR43" s="17"/>
    </row>
    <row r="44" spans="2:57" ht="14.45" customHeight="1">
      <c r="B44" s="17"/>
      <c r="AR44" s="17"/>
    </row>
    <row r="45" spans="2:57" ht="14.45" customHeight="1">
      <c r="B45" s="17"/>
      <c r="AR45" s="17"/>
    </row>
    <row r="46" spans="2:57" ht="14.45" customHeight="1">
      <c r="B46" s="17"/>
      <c r="AR46" s="17"/>
    </row>
    <row r="47" spans="2:57" ht="14.45" customHeight="1">
      <c r="B47" s="17"/>
      <c r="AR47" s="17"/>
    </row>
    <row r="48" spans="2:57" ht="14.45" customHeight="1">
      <c r="B48" s="17"/>
      <c r="AR48" s="17"/>
    </row>
    <row r="49" spans="2:44" s="1" customFormat="1" ht="14.45" customHeight="1">
      <c r="B49" s="28"/>
      <c r="D49" s="36" t="s">
        <v>46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47</v>
      </c>
      <c r="AI49" s="37"/>
      <c r="AJ49" s="37"/>
      <c r="AK49" s="37"/>
      <c r="AL49" s="37"/>
      <c r="AM49" s="37"/>
      <c r="AN49" s="37"/>
      <c r="AO49" s="37"/>
      <c r="AR49" s="28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8"/>
      <c r="D60" s="38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8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8" t="s">
        <v>48</v>
      </c>
      <c r="AI60" s="30"/>
      <c r="AJ60" s="30"/>
      <c r="AK60" s="30"/>
      <c r="AL60" s="30"/>
      <c r="AM60" s="38" t="s">
        <v>49</v>
      </c>
      <c r="AN60" s="30"/>
      <c r="AO60" s="30"/>
      <c r="AR60" s="28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8"/>
      <c r="D64" s="36" t="s">
        <v>50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51</v>
      </c>
      <c r="AI64" s="37"/>
      <c r="AJ64" s="37"/>
      <c r="AK64" s="37"/>
      <c r="AL64" s="37"/>
      <c r="AM64" s="37"/>
      <c r="AN64" s="37"/>
      <c r="AO64" s="37"/>
      <c r="AR64" s="28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8"/>
      <c r="D75" s="38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8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8" t="s">
        <v>48</v>
      </c>
      <c r="AI75" s="30"/>
      <c r="AJ75" s="30"/>
      <c r="AK75" s="30"/>
      <c r="AL75" s="30"/>
      <c r="AM75" s="38" t="s">
        <v>49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8"/>
    </row>
    <row r="81" spans="1:91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8"/>
    </row>
    <row r="82" spans="1:91" s="1" customFormat="1" ht="24.95" customHeight="1">
      <c r="B82" s="28"/>
      <c r="C82" s="18" t="s">
        <v>52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3"/>
      <c r="C84" s="24" t="s">
        <v>13</v>
      </c>
      <c r="L84" s="3" t="str">
        <f>K5</f>
        <v>20241025</v>
      </c>
      <c r="AR84" s="43"/>
    </row>
    <row r="85" spans="1:91" s="4" customFormat="1" ht="36.950000000000003" customHeight="1">
      <c r="B85" s="44"/>
      <c r="C85" s="45" t="s">
        <v>16</v>
      </c>
      <c r="L85" s="188" t="str">
        <f>K6</f>
        <v>Výměna osvětlovací soustavy a rozvaděčů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R85" s="44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4" t="s">
        <v>19</v>
      </c>
      <c r="L87" s="46" t="str">
        <f>IF(K8="","",K8)</f>
        <v>Ústí nad Labem</v>
      </c>
      <c r="AI87" s="24" t="s">
        <v>21</v>
      </c>
      <c r="AM87" s="190" t="str">
        <f>IF(AN8= "","",AN8)</f>
        <v/>
      </c>
      <c r="AN87" s="190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4" t="s">
        <v>22</v>
      </c>
      <c r="L89" s="3" t="str">
        <f>IF(E11= "","",E11)</f>
        <v>Mateřská škola Stříbrníky, Ústí nad Labem,</v>
      </c>
      <c r="AI89" s="24" t="s">
        <v>27</v>
      </c>
      <c r="AM89" s="191" t="str">
        <f>IF(E17="","",E17)</f>
        <v xml:space="preserve"> </v>
      </c>
      <c r="AN89" s="192"/>
      <c r="AO89" s="192"/>
      <c r="AP89" s="192"/>
      <c r="AR89" s="28"/>
      <c r="AS89" s="193" t="s">
        <v>53</v>
      </c>
      <c r="AT89" s="194"/>
      <c r="AU89" s="47"/>
      <c r="AV89" s="47"/>
      <c r="AW89" s="47"/>
      <c r="AX89" s="47"/>
      <c r="AY89" s="47"/>
      <c r="AZ89" s="47"/>
      <c r="BA89" s="47"/>
      <c r="BB89" s="47"/>
      <c r="BC89" s="47"/>
      <c r="BD89" s="48"/>
    </row>
    <row r="90" spans="1:91" s="1" customFormat="1" ht="15.2" customHeight="1">
      <c r="B90" s="28"/>
      <c r="C90" s="24" t="s">
        <v>26</v>
      </c>
      <c r="L90" s="3">
        <f>IF(E14= "Vyplň údaj","",E14)</f>
        <v>0</v>
      </c>
      <c r="AI90" s="24" t="s">
        <v>30</v>
      </c>
      <c r="AM90" s="191" t="str">
        <f>IF(E20="","",E20)</f>
        <v>Hampejs projekty s.r.o.</v>
      </c>
      <c r="AN90" s="192"/>
      <c r="AO90" s="192"/>
      <c r="AP90" s="192"/>
      <c r="AR90" s="28"/>
      <c r="AS90" s="195"/>
      <c r="AT90" s="196"/>
      <c r="BD90" s="49"/>
    </row>
    <row r="91" spans="1:91" s="1" customFormat="1" ht="10.9" customHeight="1">
      <c r="B91" s="28"/>
      <c r="AR91" s="28"/>
      <c r="AS91" s="195"/>
      <c r="AT91" s="196"/>
      <c r="BD91" s="49"/>
    </row>
    <row r="92" spans="1:91" s="1" customFormat="1" ht="29.25" customHeight="1">
      <c r="B92" s="28"/>
      <c r="C92" s="183" t="s">
        <v>54</v>
      </c>
      <c r="D92" s="184"/>
      <c r="E92" s="184"/>
      <c r="F92" s="184"/>
      <c r="G92" s="184"/>
      <c r="H92" s="50"/>
      <c r="I92" s="185" t="s">
        <v>55</v>
      </c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6" t="s">
        <v>56</v>
      </c>
      <c r="AH92" s="184"/>
      <c r="AI92" s="184"/>
      <c r="AJ92" s="184"/>
      <c r="AK92" s="184"/>
      <c r="AL92" s="184"/>
      <c r="AM92" s="184"/>
      <c r="AN92" s="185" t="s">
        <v>57</v>
      </c>
      <c r="AO92" s="184"/>
      <c r="AP92" s="187"/>
      <c r="AQ92" s="51" t="s">
        <v>58</v>
      </c>
      <c r="AR92" s="28"/>
      <c r="AS92" s="52" t="s">
        <v>59</v>
      </c>
      <c r="AT92" s="53" t="s">
        <v>60</v>
      </c>
      <c r="AU92" s="53" t="s">
        <v>61</v>
      </c>
      <c r="AV92" s="53" t="s">
        <v>62</v>
      </c>
      <c r="AW92" s="53" t="s">
        <v>63</v>
      </c>
      <c r="AX92" s="53" t="s">
        <v>64</v>
      </c>
      <c r="AY92" s="53" t="s">
        <v>65</v>
      </c>
      <c r="AZ92" s="53" t="s">
        <v>66</v>
      </c>
      <c r="BA92" s="53" t="s">
        <v>67</v>
      </c>
      <c r="BB92" s="53" t="s">
        <v>68</v>
      </c>
      <c r="BC92" s="53" t="s">
        <v>69</v>
      </c>
      <c r="BD92" s="54" t="s">
        <v>70</v>
      </c>
    </row>
    <row r="93" spans="1:91" s="1" customFormat="1" ht="10.9" customHeight="1">
      <c r="B93" s="28"/>
      <c r="AR93" s="28"/>
      <c r="AS93" s="55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8"/>
    </row>
    <row r="94" spans="1:91" s="5" customFormat="1" ht="32.450000000000003" customHeight="1">
      <c r="B94" s="56"/>
      <c r="C94" s="57" t="s">
        <v>71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80">
        <f>ROUND(AG95,2)</f>
        <v>0</v>
      </c>
      <c r="AH94" s="180"/>
      <c r="AI94" s="180"/>
      <c r="AJ94" s="180"/>
      <c r="AK94" s="180"/>
      <c r="AL94" s="180"/>
      <c r="AM94" s="180"/>
      <c r="AN94" s="181">
        <f>SUM(AG94,AT94)</f>
        <v>0</v>
      </c>
      <c r="AO94" s="181"/>
      <c r="AP94" s="181"/>
      <c r="AQ94" s="59" t="s">
        <v>1</v>
      </c>
      <c r="AR94" s="56"/>
      <c r="AS94" s="60">
        <f>ROUND(AS95,2)</f>
        <v>0</v>
      </c>
      <c r="AT94" s="61">
        <f>ROUND(SUM(AV94:AW94),2)</f>
        <v>0</v>
      </c>
      <c r="AU94" s="62">
        <f>ROUND(AU95,5)</f>
        <v>0</v>
      </c>
      <c r="AV94" s="61">
        <f>ROUND(AZ94*L29,2)</f>
        <v>0</v>
      </c>
      <c r="AW94" s="61">
        <f>ROUND(BA94*L30,2)</f>
        <v>0</v>
      </c>
      <c r="AX94" s="61">
        <f>ROUND(BB94*L29,2)</f>
        <v>0</v>
      </c>
      <c r="AY94" s="61">
        <f>ROUND(BC94*L30,2)</f>
        <v>0</v>
      </c>
      <c r="AZ94" s="61">
        <f>ROUND(AZ95,2)</f>
        <v>0</v>
      </c>
      <c r="BA94" s="61">
        <f>ROUND(BA95,2)</f>
        <v>0</v>
      </c>
      <c r="BB94" s="61">
        <f>ROUND(BB95,2)</f>
        <v>0</v>
      </c>
      <c r="BC94" s="61">
        <f>ROUND(BC95,2)</f>
        <v>0</v>
      </c>
      <c r="BD94" s="63">
        <f>ROUND(BD95,2)</f>
        <v>0</v>
      </c>
      <c r="BS94" s="64" t="s">
        <v>72</v>
      </c>
      <c r="BT94" s="64" t="s">
        <v>73</v>
      </c>
      <c r="BU94" s="65" t="s">
        <v>74</v>
      </c>
      <c r="BV94" s="64" t="s">
        <v>75</v>
      </c>
      <c r="BW94" s="64" t="s">
        <v>4</v>
      </c>
      <c r="BX94" s="64" t="s">
        <v>76</v>
      </c>
      <c r="CL94" s="64" t="s">
        <v>1</v>
      </c>
    </row>
    <row r="95" spans="1:91" s="6" customFormat="1" ht="24.75" customHeight="1">
      <c r="A95" s="66" t="s">
        <v>77</v>
      </c>
      <c r="B95" s="67"/>
      <c r="C95" s="68"/>
      <c r="D95" s="179" t="s">
        <v>78</v>
      </c>
      <c r="E95" s="179"/>
      <c r="F95" s="179"/>
      <c r="G95" s="179"/>
      <c r="H95" s="179"/>
      <c r="I95" s="69"/>
      <c r="J95" s="179" t="s">
        <v>286</v>
      </c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77">
        <f>'výměna osvětlo...'!J30</f>
        <v>0</v>
      </c>
      <c r="AH95" s="178"/>
      <c r="AI95" s="178"/>
      <c r="AJ95" s="178"/>
      <c r="AK95" s="178"/>
      <c r="AL95" s="178"/>
      <c r="AM95" s="178"/>
      <c r="AN95" s="177">
        <f>SUM(AG95,AT95)</f>
        <v>0</v>
      </c>
      <c r="AO95" s="178"/>
      <c r="AP95" s="178"/>
      <c r="AQ95" s="70" t="s">
        <v>79</v>
      </c>
      <c r="AR95" s="67"/>
      <c r="AS95" s="71">
        <v>0</v>
      </c>
      <c r="AT95" s="72">
        <f>ROUND(SUM(AV95:AW95),2)</f>
        <v>0</v>
      </c>
      <c r="AU95" s="73">
        <f>'výměna osvětlo...'!P124</f>
        <v>0</v>
      </c>
      <c r="AV95" s="72">
        <f>'výměna osvětlo...'!J33</f>
        <v>0</v>
      </c>
      <c r="AW95" s="72">
        <f>'výměna osvětlo...'!J34</f>
        <v>0</v>
      </c>
      <c r="AX95" s="72">
        <f>'výměna osvětlo...'!J35</f>
        <v>0</v>
      </c>
      <c r="AY95" s="72">
        <f>'výměna osvětlo...'!J36</f>
        <v>0</v>
      </c>
      <c r="AZ95" s="72">
        <f>'výměna osvětlo...'!F33</f>
        <v>0</v>
      </c>
      <c r="BA95" s="72">
        <f>'výměna osvětlo...'!F34</f>
        <v>0</v>
      </c>
      <c r="BB95" s="72">
        <f>'výměna osvětlo...'!F35</f>
        <v>0</v>
      </c>
      <c r="BC95" s="72">
        <f>'výměna osvětlo...'!F36</f>
        <v>0</v>
      </c>
      <c r="BD95" s="74">
        <f>'výměna osvětlo...'!F37</f>
        <v>0</v>
      </c>
      <c r="BT95" s="75" t="s">
        <v>80</v>
      </c>
      <c r="BV95" s="75" t="s">
        <v>75</v>
      </c>
      <c r="BW95" s="75" t="s">
        <v>81</v>
      </c>
      <c r="BX95" s="75" t="s">
        <v>4</v>
      </c>
      <c r="CL95" s="75" t="s">
        <v>1</v>
      </c>
      <c r="CM95" s="75" t="s">
        <v>82</v>
      </c>
    </row>
    <row r="96" spans="1:91" s="1" customFormat="1" ht="30" customHeight="1">
      <c r="B96" s="28"/>
      <c r="AR96" s="28"/>
    </row>
    <row r="97" spans="2:44" s="1" customFormat="1" ht="6.95" customHeight="1"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28"/>
    </row>
  </sheetData>
  <sheetProtection algorithmName="SHA-512" hashValue="MEvscgI5B6klpS+I5FALSKzrpOE3b8pHqrz/KUK8Cqz/F//fYsWGWdmd+5A0t4NFiU/kQwxsJwolR6euwQ1x4g==" saltValue="99JK+Qcvn1m1u08TeYg14Q==" spinCount="100000" sheet="1" objects="1" scenarios="1"/>
  <mergeCells count="42"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W30:AE30"/>
    <mergeCell ref="AK30:AO30"/>
    <mergeCell ref="L30:P30"/>
    <mergeCell ref="W31:AE31"/>
    <mergeCell ref="AN95:AP95"/>
    <mergeCell ref="AG95:AM9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</mergeCells>
  <hyperlinks>
    <hyperlink ref="A95" location="'01 - Rekonstrukce osvětlo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0"/>
  <sheetViews>
    <sheetView showGridLines="0" workbookViewId="0">
      <selection activeCell="H127" sqref="H12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2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4" t="s">
        <v>81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83</v>
      </c>
      <c r="L4" s="17"/>
      <c r="M4" s="76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2" t="str">
        <f>'Rekapitulace stavby'!K6</f>
        <v>Výměna osvětlovací soustavy a rozvaděčů</v>
      </c>
      <c r="F7" s="203"/>
      <c r="G7" s="203"/>
      <c r="H7" s="203"/>
      <c r="L7" s="17"/>
    </row>
    <row r="8" spans="2:46" s="1" customFormat="1" ht="12" customHeight="1">
      <c r="B8" s="28"/>
      <c r="D8" s="24" t="s">
        <v>84</v>
      </c>
      <c r="L8" s="28"/>
    </row>
    <row r="9" spans="2:46" s="1" customFormat="1" ht="16.5" customHeight="1">
      <c r="B9" s="28"/>
      <c r="E9" s="188" t="s">
        <v>287</v>
      </c>
      <c r="F9" s="201"/>
      <c r="G9" s="201"/>
      <c r="H9" s="20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4" t="s">
        <v>17</v>
      </c>
      <c r="F11" s="22" t="s">
        <v>1</v>
      </c>
      <c r="I11" s="24" t="s">
        <v>18</v>
      </c>
      <c r="J11" s="22" t="s">
        <v>1</v>
      </c>
      <c r="L11" s="28"/>
    </row>
    <row r="12" spans="2:46" s="1" customFormat="1" ht="12" customHeight="1">
      <c r="B12" s="28"/>
      <c r="D12" s="24" t="s">
        <v>19</v>
      </c>
      <c r="F12" s="22" t="s">
        <v>20</v>
      </c>
      <c r="I12" s="24" t="s">
        <v>21</v>
      </c>
      <c r="J12" s="112"/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4" t="s">
        <v>22</v>
      </c>
      <c r="I14" s="24" t="s">
        <v>23</v>
      </c>
      <c r="J14" s="22"/>
      <c r="L14" s="28"/>
    </row>
    <row r="15" spans="2:46" s="1" customFormat="1" ht="18" customHeight="1">
      <c r="B15" s="28"/>
      <c r="E15" s="22" t="s">
        <v>24</v>
      </c>
      <c r="I15" s="24" t="s">
        <v>25</v>
      </c>
      <c r="J15" s="22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4" t="s">
        <v>26</v>
      </c>
      <c r="I17" s="24" t="s">
        <v>23</v>
      </c>
      <c r="J17" s="26"/>
      <c r="L17" s="28"/>
    </row>
    <row r="18" spans="2:12" s="1" customFormat="1" ht="18" customHeight="1">
      <c r="B18" s="28"/>
      <c r="E18" s="204"/>
      <c r="F18" s="205"/>
      <c r="G18" s="205"/>
      <c r="H18" s="205"/>
      <c r="I18" s="24" t="s">
        <v>25</v>
      </c>
      <c r="J18" s="25"/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4" t="s">
        <v>27</v>
      </c>
      <c r="I20" s="24" t="s">
        <v>23</v>
      </c>
      <c r="J20" s="22" t="str">
        <f>IF('Rekapitulace stavby'!AN16="","",'Rekapitulace stavby'!AN16)</f>
        <v/>
      </c>
      <c r="L20" s="28"/>
    </row>
    <row r="21" spans="2:12" s="1" customFormat="1" ht="18" customHeight="1">
      <c r="B21" s="28"/>
      <c r="E21" s="22" t="str">
        <f>IF('Rekapitulace stavby'!E17="","",'Rekapitulace stavby'!E17)</f>
        <v xml:space="preserve"> </v>
      </c>
      <c r="I21" s="24" t="s">
        <v>25</v>
      </c>
      <c r="J21" s="22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4" t="s">
        <v>30</v>
      </c>
      <c r="I23" s="24" t="s">
        <v>23</v>
      </c>
      <c r="J23" s="22" t="s">
        <v>1</v>
      </c>
      <c r="L23" s="28"/>
    </row>
    <row r="24" spans="2:12" s="1" customFormat="1" ht="18" customHeight="1">
      <c r="B24" s="28"/>
      <c r="E24" s="22" t="s">
        <v>31</v>
      </c>
      <c r="I24" s="24" t="s">
        <v>25</v>
      </c>
      <c r="J24" s="22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4" t="s">
        <v>32</v>
      </c>
      <c r="L26" s="28"/>
    </row>
    <row r="27" spans="2:12" s="7" customFormat="1" ht="16.5" customHeight="1">
      <c r="B27" s="77"/>
      <c r="E27" s="173" t="s">
        <v>1</v>
      </c>
      <c r="F27" s="173"/>
      <c r="G27" s="173"/>
      <c r="H27" s="173"/>
      <c r="L27" s="77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7"/>
      <c r="E29" s="47"/>
      <c r="F29" s="47"/>
      <c r="G29" s="47"/>
      <c r="H29" s="47"/>
      <c r="I29" s="47"/>
      <c r="J29" s="47"/>
      <c r="K29" s="47"/>
      <c r="L29" s="28"/>
    </row>
    <row r="30" spans="2:12" s="1" customFormat="1" ht="25.35" customHeight="1">
      <c r="B30" s="28"/>
      <c r="D30" s="117" t="s">
        <v>33</v>
      </c>
      <c r="J30" s="114">
        <f>ROUND(J124, 2)</f>
        <v>0</v>
      </c>
      <c r="L30" s="28"/>
    </row>
    <row r="31" spans="2:12" s="1" customFormat="1" ht="6.95" customHeight="1">
      <c r="B31" s="28"/>
      <c r="D31" s="47"/>
      <c r="E31" s="47"/>
      <c r="F31" s="47"/>
      <c r="G31" s="47"/>
      <c r="H31" s="47"/>
      <c r="I31" s="47"/>
      <c r="J31" s="47"/>
      <c r="K31" s="47"/>
      <c r="L31" s="28"/>
    </row>
    <row r="32" spans="2:12" s="1" customFormat="1" ht="14.45" customHeight="1">
      <c r="B32" s="28"/>
      <c r="F32" s="116" t="s">
        <v>35</v>
      </c>
      <c r="I32" s="116" t="s">
        <v>34</v>
      </c>
      <c r="J32" s="116" t="s">
        <v>36</v>
      </c>
      <c r="L32" s="28"/>
    </row>
    <row r="33" spans="2:12" s="1" customFormat="1" ht="14.45" customHeight="1">
      <c r="B33" s="28"/>
      <c r="D33" s="113" t="s">
        <v>37</v>
      </c>
      <c r="E33" s="24" t="s">
        <v>38</v>
      </c>
      <c r="F33" s="118">
        <f>ROUND((SUM(BE124:BE199)),  2)</f>
        <v>0</v>
      </c>
      <c r="I33" s="119">
        <v>0.21</v>
      </c>
      <c r="J33" s="118">
        <f>ROUND(((SUM(BE124:BE199))*I33),  2)</f>
        <v>0</v>
      </c>
      <c r="L33" s="28"/>
    </row>
    <row r="34" spans="2:12" s="1" customFormat="1" ht="14.45" customHeight="1">
      <c r="B34" s="28"/>
      <c r="E34" s="24" t="s">
        <v>39</v>
      </c>
      <c r="F34" s="118">
        <f>ROUND((SUM(BF124:BF199)),  2)</f>
        <v>0</v>
      </c>
      <c r="I34" s="119">
        <v>0.12</v>
      </c>
      <c r="J34" s="118">
        <f>ROUND(((SUM(BF124:BF199))*I34),  2)</f>
        <v>0</v>
      </c>
      <c r="L34" s="28"/>
    </row>
    <row r="35" spans="2:12" s="1" customFormat="1" ht="14.45" hidden="1" customHeight="1">
      <c r="B35" s="28"/>
      <c r="E35" s="24" t="s">
        <v>40</v>
      </c>
      <c r="F35" s="118">
        <f>ROUND((SUM(BG124:BG199)),  2)</f>
        <v>0</v>
      </c>
      <c r="I35" s="119">
        <v>0.21</v>
      </c>
      <c r="J35" s="118">
        <f>0</f>
        <v>0</v>
      </c>
      <c r="L35" s="28"/>
    </row>
    <row r="36" spans="2:12" s="1" customFormat="1" ht="14.45" hidden="1" customHeight="1">
      <c r="B36" s="28"/>
      <c r="E36" s="24" t="s">
        <v>41</v>
      </c>
      <c r="F36" s="118">
        <f>ROUND((SUM(BH124:BH199)),  2)</f>
        <v>0</v>
      </c>
      <c r="I36" s="119">
        <v>0.12</v>
      </c>
      <c r="J36" s="118">
        <f>0</f>
        <v>0</v>
      </c>
      <c r="L36" s="28"/>
    </row>
    <row r="37" spans="2:12" s="1" customFormat="1" ht="14.45" hidden="1" customHeight="1">
      <c r="B37" s="28"/>
      <c r="E37" s="24" t="s">
        <v>42</v>
      </c>
      <c r="F37" s="118">
        <f>ROUND((SUM(BI124:BI199)),  2)</f>
        <v>0</v>
      </c>
      <c r="I37" s="119">
        <v>0</v>
      </c>
      <c r="J37" s="118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120"/>
      <c r="D39" s="121" t="s">
        <v>43</v>
      </c>
      <c r="E39" s="50"/>
      <c r="F39" s="50"/>
      <c r="G39" s="122" t="s">
        <v>44</v>
      </c>
      <c r="H39" s="123" t="s">
        <v>45</v>
      </c>
      <c r="I39" s="50"/>
      <c r="J39" s="124">
        <f>SUM(J30:J37)</f>
        <v>0</v>
      </c>
      <c r="K39" s="125"/>
      <c r="L39" s="28"/>
    </row>
    <row r="40" spans="2:12" s="1" customFormat="1" ht="14.45" customHeight="1">
      <c r="B40" s="28"/>
      <c r="L40" s="28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8"/>
      <c r="D61" s="38" t="s">
        <v>48</v>
      </c>
      <c r="E61" s="30"/>
      <c r="F61" s="126" t="s">
        <v>49</v>
      </c>
      <c r="G61" s="38" t="s">
        <v>48</v>
      </c>
      <c r="H61" s="30"/>
      <c r="I61" s="30"/>
      <c r="J61" s="127" t="s">
        <v>49</v>
      </c>
      <c r="K61" s="30"/>
      <c r="L61" s="28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8"/>
      <c r="D76" s="38" t="s">
        <v>48</v>
      </c>
      <c r="E76" s="30"/>
      <c r="F76" s="126" t="s">
        <v>49</v>
      </c>
      <c r="G76" s="38" t="s">
        <v>48</v>
      </c>
      <c r="H76" s="30"/>
      <c r="I76" s="30"/>
      <c r="J76" s="127" t="s">
        <v>49</v>
      </c>
      <c r="K76" s="30"/>
      <c r="L76" s="28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47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47" s="1" customFormat="1" ht="24.95" customHeight="1">
      <c r="B82" s="28"/>
      <c r="C82" s="18" t="s">
        <v>85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4" t="s">
        <v>16</v>
      </c>
      <c r="L84" s="28"/>
    </row>
    <row r="85" spans="2:47" s="1" customFormat="1" ht="16.5" customHeight="1">
      <c r="B85" s="28"/>
      <c r="E85" s="202" t="str">
        <f>E7</f>
        <v>Výměna osvětlovací soustavy a rozvaděčů</v>
      </c>
      <c r="F85" s="203"/>
      <c r="G85" s="203"/>
      <c r="H85" s="203"/>
      <c r="L85" s="28"/>
    </row>
    <row r="86" spans="2:47" s="1" customFormat="1" ht="12" customHeight="1">
      <c r="B86" s="28"/>
      <c r="C86" s="24" t="s">
        <v>84</v>
      </c>
      <c r="L86" s="28"/>
    </row>
    <row r="87" spans="2:47" s="1" customFormat="1" ht="16.5" customHeight="1">
      <c r="B87" s="28"/>
      <c r="E87" s="188" t="str">
        <f>E9</f>
        <v>01 - Výměna osvětlovací soustavy a rozvaděčů</v>
      </c>
      <c r="F87" s="201"/>
      <c r="G87" s="201"/>
      <c r="H87" s="20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4" t="s">
        <v>19</v>
      </c>
      <c r="F89" s="22" t="str">
        <f>F12</f>
        <v>Ústí nad Labem</v>
      </c>
      <c r="I89" s="24" t="s">
        <v>21</v>
      </c>
      <c r="J89" s="112" t="str">
        <f>IF(J12="","",J12)</f>
        <v/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4" t="s">
        <v>22</v>
      </c>
      <c r="F91" s="22" t="str">
        <f>E15</f>
        <v>Mateřská škola Stříbrníky, Ústí nad Labem,</v>
      </c>
      <c r="I91" s="24" t="s">
        <v>27</v>
      </c>
      <c r="J91" s="115" t="str">
        <f>E21</f>
        <v xml:space="preserve"> </v>
      </c>
      <c r="L91" s="28"/>
    </row>
    <row r="92" spans="2:47" s="1" customFormat="1" ht="25.7" customHeight="1">
      <c r="B92" s="28"/>
      <c r="C92" s="24" t="s">
        <v>26</v>
      </c>
      <c r="F92" s="22" t="str">
        <f>IF(E18="","",E18)</f>
        <v/>
      </c>
      <c r="I92" s="24" t="s">
        <v>30</v>
      </c>
      <c r="J92" s="115" t="str">
        <f>E24</f>
        <v>Hampejs projekty s.r.o.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28" t="s">
        <v>86</v>
      </c>
      <c r="D94" s="120"/>
      <c r="E94" s="120"/>
      <c r="F94" s="120"/>
      <c r="G94" s="120"/>
      <c r="H94" s="120"/>
      <c r="I94" s="120"/>
      <c r="J94" s="129" t="s">
        <v>87</v>
      </c>
      <c r="K94" s="120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30" t="s">
        <v>88</v>
      </c>
      <c r="J96" s="114">
        <f>J124</f>
        <v>0</v>
      </c>
      <c r="L96" s="28"/>
      <c r="AU96" s="14" t="s">
        <v>89</v>
      </c>
    </row>
    <row r="97" spans="2:12" s="8" customFormat="1" ht="24.95" customHeight="1">
      <c r="B97" s="78"/>
      <c r="D97" s="131" t="s">
        <v>90</v>
      </c>
      <c r="E97" s="132"/>
      <c r="F97" s="132"/>
      <c r="G97" s="132"/>
      <c r="H97" s="132"/>
      <c r="I97" s="132"/>
      <c r="J97" s="133">
        <f>J125</f>
        <v>0</v>
      </c>
      <c r="L97" s="78"/>
    </row>
    <row r="98" spans="2:12" s="9" customFormat="1" ht="19.899999999999999" customHeight="1">
      <c r="B98" s="79"/>
      <c r="D98" s="134" t="s">
        <v>91</v>
      </c>
      <c r="E98" s="135"/>
      <c r="F98" s="135"/>
      <c r="G98" s="135"/>
      <c r="H98" s="135"/>
      <c r="I98" s="135"/>
      <c r="J98" s="136">
        <f>J126</f>
        <v>0</v>
      </c>
      <c r="L98" s="79"/>
    </row>
    <row r="99" spans="2:12" s="8" customFormat="1" ht="24.95" customHeight="1">
      <c r="B99" s="78"/>
      <c r="D99" s="131" t="s">
        <v>92</v>
      </c>
      <c r="E99" s="132"/>
      <c r="F99" s="132"/>
      <c r="G99" s="132"/>
      <c r="H99" s="132"/>
      <c r="I99" s="132"/>
      <c r="J99" s="133">
        <f>J131</f>
        <v>0</v>
      </c>
      <c r="L99" s="78"/>
    </row>
    <row r="100" spans="2:12" s="9" customFormat="1" ht="19.899999999999999" customHeight="1">
      <c r="B100" s="79"/>
      <c r="D100" s="134" t="s">
        <v>93</v>
      </c>
      <c r="E100" s="135"/>
      <c r="F100" s="135"/>
      <c r="G100" s="135"/>
      <c r="H100" s="135"/>
      <c r="I100" s="135"/>
      <c r="J100" s="136">
        <f>J132</f>
        <v>0</v>
      </c>
      <c r="L100" s="79"/>
    </row>
    <row r="101" spans="2:12" s="9" customFormat="1" ht="19.899999999999999" customHeight="1">
      <c r="B101" s="79"/>
      <c r="D101" s="134" t="s">
        <v>94</v>
      </c>
      <c r="E101" s="135"/>
      <c r="F101" s="135"/>
      <c r="G101" s="135"/>
      <c r="H101" s="135"/>
      <c r="I101" s="135"/>
      <c r="J101" s="136">
        <f>J184</f>
        <v>0</v>
      </c>
      <c r="L101" s="79"/>
    </row>
    <row r="102" spans="2:12" s="8" customFormat="1" ht="24.95" customHeight="1">
      <c r="B102" s="78"/>
      <c r="D102" s="131" t="s">
        <v>95</v>
      </c>
      <c r="E102" s="132"/>
      <c r="F102" s="132"/>
      <c r="G102" s="132"/>
      <c r="H102" s="132"/>
      <c r="I102" s="132"/>
      <c r="J102" s="133">
        <f>J189</f>
        <v>0</v>
      </c>
      <c r="L102" s="78"/>
    </row>
    <row r="103" spans="2:12" s="9" customFormat="1" ht="19.899999999999999" customHeight="1">
      <c r="B103" s="79"/>
      <c r="D103" s="134" t="s">
        <v>96</v>
      </c>
      <c r="E103" s="135"/>
      <c r="F103" s="135"/>
      <c r="G103" s="135"/>
      <c r="H103" s="135"/>
      <c r="I103" s="135"/>
      <c r="J103" s="136">
        <f>J190</f>
        <v>0</v>
      </c>
      <c r="L103" s="79"/>
    </row>
    <row r="104" spans="2:12" s="8" customFormat="1" ht="24.95" customHeight="1">
      <c r="B104" s="78"/>
      <c r="D104" s="131" t="s">
        <v>97</v>
      </c>
      <c r="E104" s="132"/>
      <c r="F104" s="132"/>
      <c r="G104" s="132"/>
      <c r="H104" s="132"/>
      <c r="I104" s="132"/>
      <c r="J104" s="133">
        <f>J193</f>
        <v>0</v>
      </c>
      <c r="L104" s="78"/>
    </row>
    <row r="105" spans="2:12" s="1" customFormat="1" ht="21.75" customHeight="1">
      <c r="B105" s="28"/>
      <c r="L105" s="28"/>
    </row>
    <row r="106" spans="2:12" s="1" customFormat="1" ht="6.95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8"/>
    </row>
    <row r="110" spans="2:12" s="1" customFormat="1" ht="6.95" customHeight="1"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28"/>
    </row>
    <row r="111" spans="2:12" s="1" customFormat="1" ht="24.95" customHeight="1">
      <c r="B111" s="28"/>
      <c r="C111" s="18" t="s">
        <v>98</v>
      </c>
      <c r="L111" s="28"/>
    </row>
    <row r="112" spans="2:12" s="1" customFormat="1" ht="6.95" customHeight="1">
      <c r="B112" s="28"/>
      <c r="L112" s="28"/>
    </row>
    <row r="113" spans="2:65" s="1" customFormat="1" ht="12" customHeight="1">
      <c r="B113" s="28"/>
      <c r="C113" s="24" t="s">
        <v>16</v>
      </c>
      <c r="L113" s="28"/>
    </row>
    <row r="114" spans="2:65" s="1" customFormat="1" ht="16.5" customHeight="1">
      <c r="B114" s="28"/>
      <c r="E114" s="202" t="str">
        <f>E7</f>
        <v>Výměna osvětlovací soustavy a rozvaděčů</v>
      </c>
      <c r="F114" s="203"/>
      <c r="G114" s="203"/>
      <c r="H114" s="203"/>
      <c r="L114" s="28"/>
    </row>
    <row r="115" spans="2:65" s="1" customFormat="1" ht="12" customHeight="1">
      <c r="B115" s="28"/>
      <c r="C115" s="24" t="s">
        <v>84</v>
      </c>
      <c r="L115" s="28"/>
    </row>
    <row r="116" spans="2:65" s="1" customFormat="1" ht="16.5" customHeight="1">
      <c r="B116" s="28"/>
      <c r="E116" s="188" t="str">
        <f>E9</f>
        <v>01 - Výměna osvětlovací soustavy a rozvaděčů</v>
      </c>
      <c r="F116" s="201"/>
      <c r="G116" s="201"/>
      <c r="H116" s="201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4" t="s">
        <v>19</v>
      </c>
      <c r="F118" s="22" t="str">
        <f>F12</f>
        <v>Ústí nad Labem</v>
      </c>
      <c r="I118" s="24" t="s">
        <v>21</v>
      </c>
      <c r="J118" s="112" t="str">
        <f>IF(J12="","",J12)</f>
        <v/>
      </c>
      <c r="L118" s="28"/>
    </row>
    <row r="119" spans="2:65" s="1" customFormat="1" ht="6.95" customHeight="1">
      <c r="B119" s="28"/>
      <c r="L119" s="28"/>
    </row>
    <row r="120" spans="2:65" s="1" customFormat="1" ht="15.2" customHeight="1">
      <c r="B120" s="28"/>
      <c r="C120" s="24" t="s">
        <v>22</v>
      </c>
      <c r="F120" s="22" t="str">
        <f>E15</f>
        <v>Mateřská škola Stříbrníky, Ústí nad Labem,</v>
      </c>
      <c r="I120" s="24" t="s">
        <v>27</v>
      </c>
      <c r="J120" s="115" t="str">
        <f>E21</f>
        <v xml:space="preserve"> </v>
      </c>
      <c r="L120" s="28"/>
    </row>
    <row r="121" spans="2:65" s="1" customFormat="1" ht="25.7" customHeight="1">
      <c r="B121" s="28"/>
      <c r="C121" s="24" t="s">
        <v>26</v>
      </c>
      <c r="F121" s="22" t="str">
        <f>IF(E18="","",E18)</f>
        <v/>
      </c>
      <c r="I121" s="24" t="s">
        <v>30</v>
      </c>
      <c r="J121" s="115" t="str">
        <f>E24</f>
        <v>Hampejs projekty s.r.o.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80"/>
      <c r="C123" s="137" t="s">
        <v>99</v>
      </c>
      <c r="D123" s="138" t="s">
        <v>58</v>
      </c>
      <c r="E123" s="138" t="s">
        <v>54</v>
      </c>
      <c r="F123" s="138" t="s">
        <v>55</v>
      </c>
      <c r="G123" s="138" t="s">
        <v>100</v>
      </c>
      <c r="H123" s="138" t="s">
        <v>101</v>
      </c>
      <c r="I123" s="138" t="s">
        <v>102</v>
      </c>
      <c r="J123" s="138" t="s">
        <v>87</v>
      </c>
      <c r="K123" s="139" t="s">
        <v>103</v>
      </c>
      <c r="L123" s="80"/>
      <c r="M123" s="52" t="s">
        <v>1</v>
      </c>
      <c r="N123" s="53" t="s">
        <v>37</v>
      </c>
      <c r="O123" s="53" t="s">
        <v>104</v>
      </c>
      <c r="P123" s="53" t="s">
        <v>105</v>
      </c>
      <c r="Q123" s="53" t="s">
        <v>106</v>
      </c>
      <c r="R123" s="53" t="s">
        <v>107</v>
      </c>
      <c r="S123" s="53" t="s">
        <v>108</v>
      </c>
      <c r="T123" s="54" t="s">
        <v>109</v>
      </c>
    </row>
    <row r="124" spans="2:65" s="1" customFormat="1" ht="22.9" customHeight="1">
      <c r="B124" s="28"/>
      <c r="C124" s="57" t="s">
        <v>110</v>
      </c>
      <c r="J124" s="140">
        <f>BK124</f>
        <v>0</v>
      </c>
      <c r="L124" s="28"/>
      <c r="M124" s="55"/>
      <c r="N124" s="47"/>
      <c r="O124" s="47"/>
      <c r="P124" s="81">
        <f>P125+P131+P189+P193</f>
        <v>0</v>
      </c>
      <c r="Q124" s="47"/>
      <c r="R124" s="81">
        <f>R125+R131+R189+R193</f>
        <v>2.2134999999999998</v>
      </c>
      <c r="S124" s="47"/>
      <c r="T124" s="82">
        <f>T125+T131+T189+T193</f>
        <v>0.1898</v>
      </c>
      <c r="AT124" s="14" t="s">
        <v>72</v>
      </c>
      <c r="AU124" s="14" t="s">
        <v>89</v>
      </c>
      <c r="BK124" s="83">
        <f>BK125+BK131+BK189+BK193</f>
        <v>0</v>
      </c>
    </row>
    <row r="125" spans="2:65" s="11" customFormat="1" ht="25.9" customHeight="1">
      <c r="B125" s="84"/>
      <c r="D125" s="85" t="s">
        <v>72</v>
      </c>
      <c r="E125" s="141" t="s">
        <v>111</v>
      </c>
      <c r="F125" s="141" t="s">
        <v>112</v>
      </c>
      <c r="J125" s="142">
        <f>BK125</f>
        <v>0</v>
      </c>
      <c r="L125" s="84"/>
      <c r="M125" s="86"/>
      <c r="P125" s="87">
        <f>P126</f>
        <v>0</v>
      </c>
      <c r="R125" s="87">
        <f>R126</f>
        <v>1.9079999999999999</v>
      </c>
      <c r="T125" s="88">
        <f>T126</f>
        <v>0</v>
      </c>
      <c r="AR125" s="85" t="s">
        <v>80</v>
      </c>
      <c r="AT125" s="89" t="s">
        <v>72</v>
      </c>
      <c r="AU125" s="89" t="s">
        <v>73</v>
      </c>
      <c r="AY125" s="85" t="s">
        <v>113</v>
      </c>
      <c r="BK125" s="90">
        <f>BK126</f>
        <v>0</v>
      </c>
    </row>
    <row r="126" spans="2:65" s="11" customFormat="1" ht="22.9" customHeight="1">
      <c r="B126" s="84"/>
      <c r="D126" s="85" t="s">
        <v>72</v>
      </c>
      <c r="E126" s="143" t="s">
        <v>114</v>
      </c>
      <c r="F126" s="143" t="s">
        <v>115</v>
      </c>
      <c r="J126" s="144">
        <f>BK126</f>
        <v>0</v>
      </c>
      <c r="L126" s="84"/>
      <c r="M126" s="86"/>
      <c r="P126" s="87">
        <f>SUM(P127:P130)</f>
        <v>0</v>
      </c>
      <c r="R126" s="87">
        <f>SUM(R127:R130)</f>
        <v>1.9079999999999999</v>
      </c>
      <c r="T126" s="88">
        <f>SUM(T127:T130)</f>
        <v>0</v>
      </c>
      <c r="AR126" s="85" t="s">
        <v>80</v>
      </c>
      <c r="AT126" s="89" t="s">
        <v>72</v>
      </c>
      <c r="AU126" s="89" t="s">
        <v>80</v>
      </c>
      <c r="AY126" s="85" t="s">
        <v>113</v>
      </c>
      <c r="BK126" s="90">
        <f>SUM(BK127:BK130)</f>
        <v>0</v>
      </c>
    </row>
    <row r="127" spans="2:65" s="1" customFormat="1" ht="21.75" customHeight="1">
      <c r="B127" s="91"/>
      <c r="C127" s="145" t="s">
        <v>116</v>
      </c>
      <c r="D127" s="145" t="s">
        <v>117</v>
      </c>
      <c r="E127" s="146" t="s">
        <v>118</v>
      </c>
      <c r="F127" s="147" t="s">
        <v>119</v>
      </c>
      <c r="G127" s="148" t="s">
        <v>120</v>
      </c>
      <c r="H127" s="149">
        <v>30</v>
      </c>
      <c r="I127" s="92"/>
      <c r="J127" s="160">
        <f>ROUND(I127*H127,2)</f>
        <v>0</v>
      </c>
      <c r="K127" s="147" t="s">
        <v>121</v>
      </c>
      <c r="L127" s="28"/>
      <c r="M127" s="93" t="s">
        <v>1</v>
      </c>
      <c r="N127" s="94" t="s">
        <v>38</v>
      </c>
      <c r="P127" s="95">
        <f>O127*H127</f>
        <v>0</v>
      </c>
      <c r="Q127" s="95">
        <v>5.6000000000000001E-2</v>
      </c>
      <c r="R127" s="95">
        <f>Q127*H127</f>
        <v>1.68</v>
      </c>
      <c r="S127" s="95">
        <v>0</v>
      </c>
      <c r="T127" s="96">
        <f>S127*H127</f>
        <v>0</v>
      </c>
      <c r="AR127" s="97" t="s">
        <v>122</v>
      </c>
      <c r="AT127" s="97" t="s">
        <v>117</v>
      </c>
      <c r="AU127" s="97" t="s">
        <v>82</v>
      </c>
      <c r="AY127" s="14" t="s">
        <v>113</v>
      </c>
      <c r="BE127" s="98">
        <f>IF(N127="základní",J127,0)</f>
        <v>0</v>
      </c>
      <c r="BF127" s="98">
        <f>IF(N127="snížená",J127,0)</f>
        <v>0</v>
      </c>
      <c r="BG127" s="98">
        <f>IF(N127="zákl. přenesená",J127,0)</f>
        <v>0</v>
      </c>
      <c r="BH127" s="98">
        <f>IF(N127="sníž. přenesená",J127,0)</f>
        <v>0</v>
      </c>
      <c r="BI127" s="98">
        <f>IF(N127="nulová",J127,0)</f>
        <v>0</v>
      </c>
      <c r="BJ127" s="14" t="s">
        <v>80</v>
      </c>
      <c r="BK127" s="98">
        <f>ROUND(I127*H127,2)</f>
        <v>0</v>
      </c>
      <c r="BL127" s="14" t="s">
        <v>122</v>
      </c>
      <c r="BM127" s="97" t="s">
        <v>123</v>
      </c>
    </row>
    <row r="128" spans="2:65" s="1" customFormat="1">
      <c r="B128" s="28"/>
      <c r="D128" s="150" t="s">
        <v>124</v>
      </c>
      <c r="F128" s="151" t="s">
        <v>125</v>
      </c>
      <c r="L128" s="28"/>
      <c r="M128" s="99"/>
      <c r="T128" s="49"/>
      <c r="AT128" s="14" t="s">
        <v>124</v>
      </c>
      <c r="AU128" s="14" t="s">
        <v>82</v>
      </c>
    </row>
    <row r="129" spans="2:65" s="1" customFormat="1" ht="24.2" customHeight="1">
      <c r="B129" s="91"/>
      <c r="C129" s="145" t="s">
        <v>126</v>
      </c>
      <c r="D129" s="145" t="s">
        <v>117</v>
      </c>
      <c r="E129" s="146" t="s">
        <v>127</v>
      </c>
      <c r="F129" s="147" t="s">
        <v>128</v>
      </c>
      <c r="G129" s="148" t="s">
        <v>129</v>
      </c>
      <c r="H129" s="149">
        <v>24</v>
      </c>
      <c r="I129" s="92"/>
      <c r="J129" s="160">
        <f>ROUND(I129*H129,2)</f>
        <v>0</v>
      </c>
      <c r="K129" s="147" t="s">
        <v>121</v>
      </c>
      <c r="L129" s="28"/>
      <c r="M129" s="93" t="s">
        <v>1</v>
      </c>
      <c r="N129" s="94" t="s">
        <v>38</v>
      </c>
      <c r="P129" s="95">
        <f>O129*H129</f>
        <v>0</v>
      </c>
      <c r="Q129" s="95">
        <v>9.4999999999999998E-3</v>
      </c>
      <c r="R129" s="95">
        <f>Q129*H129</f>
        <v>0.22799999999999998</v>
      </c>
      <c r="S129" s="95">
        <v>0</v>
      </c>
      <c r="T129" s="96">
        <f>S129*H129</f>
        <v>0</v>
      </c>
      <c r="AR129" s="97" t="s">
        <v>122</v>
      </c>
      <c r="AT129" s="97" t="s">
        <v>117</v>
      </c>
      <c r="AU129" s="97" t="s">
        <v>82</v>
      </c>
      <c r="AY129" s="14" t="s">
        <v>113</v>
      </c>
      <c r="BE129" s="98">
        <f>IF(N129="základní",J129,0)</f>
        <v>0</v>
      </c>
      <c r="BF129" s="98">
        <f>IF(N129="snížená",J129,0)</f>
        <v>0</v>
      </c>
      <c r="BG129" s="98">
        <f>IF(N129="zákl. přenesená",J129,0)</f>
        <v>0</v>
      </c>
      <c r="BH129" s="98">
        <f>IF(N129="sníž. přenesená",J129,0)</f>
        <v>0</v>
      </c>
      <c r="BI129" s="98">
        <f>IF(N129="nulová",J129,0)</f>
        <v>0</v>
      </c>
      <c r="BJ129" s="14" t="s">
        <v>80</v>
      </c>
      <c r="BK129" s="98">
        <f>ROUND(I129*H129,2)</f>
        <v>0</v>
      </c>
      <c r="BL129" s="14" t="s">
        <v>122</v>
      </c>
      <c r="BM129" s="97" t="s">
        <v>130</v>
      </c>
    </row>
    <row r="130" spans="2:65" s="1" customFormat="1" ht="19.5">
      <c r="B130" s="28"/>
      <c r="D130" s="150" t="s">
        <v>124</v>
      </c>
      <c r="F130" s="151" t="s">
        <v>131</v>
      </c>
      <c r="L130" s="28"/>
      <c r="M130" s="99"/>
      <c r="T130" s="49"/>
      <c r="AT130" s="14" t="s">
        <v>124</v>
      </c>
      <c r="AU130" s="14" t="s">
        <v>82</v>
      </c>
    </row>
    <row r="131" spans="2:65" s="11" customFormat="1" ht="25.9" customHeight="1">
      <c r="B131" s="84"/>
      <c r="D131" s="85" t="s">
        <v>72</v>
      </c>
      <c r="E131" s="141" t="s">
        <v>132</v>
      </c>
      <c r="F131" s="141" t="s">
        <v>133</v>
      </c>
      <c r="J131" s="142">
        <f>BK131</f>
        <v>0</v>
      </c>
      <c r="L131" s="84"/>
      <c r="M131" s="86"/>
      <c r="P131" s="87">
        <f>P132+P184</f>
        <v>0</v>
      </c>
      <c r="R131" s="87">
        <f>R132+R184</f>
        <v>0.30550000000000005</v>
      </c>
      <c r="T131" s="88">
        <f>T132+T184</f>
        <v>0.1898</v>
      </c>
      <c r="AR131" s="85" t="s">
        <v>82</v>
      </c>
      <c r="AT131" s="89" t="s">
        <v>72</v>
      </c>
      <c r="AU131" s="89" t="s">
        <v>73</v>
      </c>
      <c r="AY131" s="85" t="s">
        <v>113</v>
      </c>
      <c r="BK131" s="90">
        <f>BK132+BK184</f>
        <v>0</v>
      </c>
    </row>
    <row r="132" spans="2:65" s="11" customFormat="1" ht="22.9" customHeight="1">
      <c r="B132" s="84"/>
      <c r="D132" s="85" t="s">
        <v>72</v>
      </c>
      <c r="E132" s="143" t="s">
        <v>134</v>
      </c>
      <c r="F132" s="143" t="s">
        <v>135</v>
      </c>
      <c r="J132" s="144">
        <f>BK132</f>
        <v>0</v>
      </c>
      <c r="L132" s="84"/>
      <c r="M132" s="86"/>
      <c r="P132" s="87">
        <f>SUM(P133:P183)</f>
        <v>0</v>
      </c>
      <c r="R132" s="87">
        <f>SUM(R133:R183)</f>
        <v>0.28250000000000003</v>
      </c>
      <c r="T132" s="88">
        <f>SUM(T133:T183)</f>
        <v>0.1898</v>
      </c>
      <c r="AR132" s="85" t="s">
        <v>82</v>
      </c>
      <c r="AT132" s="89" t="s">
        <v>72</v>
      </c>
      <c r="AU132" s="89" t="s">
        <v>80</v>
      </c>
      <c r="AY132" s="85" t="s">
        <v>113</v>
      </c>
      <c r="BK132" s="90">
        <f>SUM(BK133:BK183)</f>
        <v>0</v>
      </c>
    </row>
    <row r="133" spans="2:65" s="1" customFormat="1" ht="24.2" customHeight="1">
      <c r="B133" s="91"/>
      <c r="C133" s="145" t="s">
        <v>80</v>
      </c>
      <c r="D133" s="145" t="s">
        <v>117</v>
      </c>
      <c r="E133" s="146" t="s">
        <v>136</v>
      </c>
      <c r="F133" s="147" t="s">
        <v>137</v>
      </c>
      <c r="G133" s="148" t="s">
        <v>138</v>
      </c>
      <c r="H133" s="149">
        <v>160</v>
      </c>
      <c r="I133" s="92"/>
      <c r="J133" s="160">
        <f>ROUND(I133*H133,2)</f>
        <v>0</v>
      </c>
      <c r="K133" s="147" t="s">
        <v>139</v>
      </c>
      <c r="L133" s="28"/>
      <c r="M133" s="93" t="s">
        <v>1</v>
      </c>
      <c r="N133" s="94" t="s">
        <v>38</v>
      </c>
      <c r="P133" s="95">
        <f>O133*H133</f>
        <v>0</v>
      </c>
      <c r="Q133" s="95">
        <v>0</v>
      </c>
      <c r="R133" s="95">
        <f>Q133*H133</f>
        <v>0</v>
      </c>
      <c r="S133" s="95">
        <v>0</v>
      </c>
      <c r="T133" s="96">
        <f>S133*H133</f>
        <v>0</v>
      </c>
      <c r="AR133" s="97" t="s">
        <v>140</v>
      </c>
      <c r="AT133" s="97" t="s">
        <v>117</v>
      </c>
      <c r="AU133" s="97" t="s">
        <v>82</v>
      </c>
      <c r="AY133" s="14" t="s">
        <v>113</v>
      </c>
      <c r="BE133" s="98">
        <f>IF(N133="základní",J133,0)</f>
        <v>0</v>
      </c>
      <c r="BF133" s="98">
        <f>IF(N133="snížená",J133,0)</f>
        <v>0</v>
      </c>
      <c r="BG133" s="98">
        <f>IF(N133="zákl. přenesená",J133,0)</f>
        <v>0</v>
      </c>
      <c r="BH133" s="98">
        <f>IF(N133="sníž. přenesená",J133,0)</f>
        <v>0</v>
      </c>
      <c r="BI133" s="98">
        <f>IF(N133="nulová",J133,0)</f>
        <v>0</v>
      </c>
      <c r="BJ133" s="14" t="s">
        <v>80</v>
      </c>
      <c r="BK133" s="98">
        <f>ROUND(I133*H133,2)</f>
        <v>0</v>
      </c>
      <c r="BL133" s="14" t="s">
        <v>140</v>
      </c>
      <c r="BM133" s="97" t="s">
        <v>141</v>
      </c>
    </row>
    <row r="134" spans="2:65" s="1" customFormat="1" ht="19.5">
      <c r="B134" s="28"/>
      <c r="D134" s="150" t="s">
        <v>124</v>
      </c>
      <c r="F134" s="151" t="s">
        <v>142</v>
      </c>
      <c r="L134" s="28"/>
      <c r="M134" s="99"/>
      <c r="T134" s="49"/>
      <c r="AT134" s="14" t="s">
        <v>124</v>
      </c>
      <c r="AU134" s="14" t="s">
        <v>82</v>
      </c>
    </row>
    <row r="135" spans="2:65" s="1" customFormat="1" ht="16.5" customHeight="1">
      <c r="B135" s="91"/>
      <c r="C135" s="152" t="s">
        <v>82</v>
      </c>
      <c r="D135" s="152" t="s">
        <v>143</v>
      </c>
      <c r="E135" s="153" t="s">
        <v>144</v>
      </c>
      <c r="F135" s="154" t="s">
        <v>145</v>
      </c>
      <c r="G135" s="155" t="s">
        <v>138</v>
      </c>
      <c r="H135" s="156">
        <v>168</v>
      </c>
      <c r="I135" s="100"/>
      <c r="J135" s="161">
        <f>ROUND(I135*H135,2)</f>
        <v>0</v>
      </c>
      <c r="K135" s="154" t="s">
        <v>139</v>
      </c>
      <c r="L135" s="101"/>
      <c r="M135" s="102" t="s">
        <v>1</v>
      </c>
      <c r="N135" s="103" t="s">
        <v>38</v>
      </c>
      <c r="P135" s="95">
        <f>O135*H135</f>
        <v>0</v>
      </c>
      <c r="Q135" s="95">
        <v>1.4999999999999999E-4</v>
      </c>
      <c r="R135" s="95">
        <f>Q135*H135</f>
        <v>2.5199999999999997E-2</v>
      </c>
      <c r="S135" s="95">
        <v>0</v>
      </c>
      <c r="T135" s="96">
        <f>S135*H135</f>
        <v>0</v>
      </c>
      <c r="AR135" s="97" t="s">
        <v>146</v>
      </c>
      <c r="AT135" s="97" t="s">
        <v>143</v>
      </c>
      <c r="AU135" s="97" t="s">
        <v>82</v>
      </c>
      <c r="AY135" s="14" t="s">
        <v>113</v>
      </c>
      <c r="BE135" s="98">
        <f>IF(N135="základní",J135,0)</f>
        <v>0</v>
      </c>
      <c r="BF135" s="98">
        <f>IF(N135="snížená",J135,0)</f>
        <v>0</v>
      </c>
      <c r="BG135" s="98">
        <f>IF(N135="zákl. přenesená",J135,0)</f>
        <v>0</v>
      </c>
      <c r="BH135" s="98">
        <f>IF(N135="sníž. přenesená",J135,0)</f>
        <v>0</v>
      </c>
      <c r="BI135" s="98">
        <f>IF(N135="nulová",J135,0)</f>
        <v>0</v>
      </c>
      <c r="BJ135" s="14" t="s">
        <v>80</v>
      </c>
      <c r="BK135" s="98">
        <f>ROUND(I135*H135,2)</f>
        <v>0</v>
      </c>
      <c r="BL135" s="14" t="s">
        <v>140</v>
      </c>
      <c r="BM135" s="97" t="s">
        <v>147</v>
      </c>
    </row>
    <row r="136" spans="2:65" s="1" customFormat="1">
      <c r="B136" s="28"/>
      <c r="D136" s="150" t="s">
        <v>124</v>
      </c>
      <c r="F136" s="151" t="s">
        <v>148</v>
      </c>
      <c r="L136" s="28"/>
      <c r="M136" s="99"/>
      <c r="T136" s="49"/>
      <c r="AT136" s="14" t="s">
        <v>124</v>
      </c>
      <c r="AU136" s="14" t="s">
        <v>82</v>
      </c>
    </row>
    <row r="137" spans="2:65" s="12" customFormat="1">
      <c r="B137" s="104"/>
      <c r="D137" s="150" t="s">
        <v>149</v>
      </c>
      <c r="F137" s="157" t="s">
        <v>150</v>
      </c>
      <c r="H137" s="158">
        <v>168</v>
      </c>
      <c r="L137" s="104"/>
      <c r="M137" s="105"/>
      <c r="T137" s="106"/>
      <c r="AT137" s="107" t="s">
        <v>149</v>
      </c>
      <c r="AU137" s="107" t="s">
        <v>82</v>
      </c>
      <c r="AV137" s="12" t="s">
        <v>82</v>
      </c>
      <c r="AW137" s="12" t="s">
        <v>3</v>
      </c>
      <c r="AX137" s="12" t="s">
        <v>80</v>
      </c>
      <c r="AY137" s="107" t="s">
        <v>113</v>
      </c>
    </row>
    <row r="138" spans="2:65" s="1" customFormat="1" ht="16.5" customHeight="1">
      <c r="B138" s="91"/>
      <c r="C138" s="145" t="s">
        <v>151</v>
      </c>
      <c r="D138" s="145" t="s">
        <v>117</v>
      </c>
      <c r="E138" s="146" t="s">
        <v>152</v>
      </c>
      <c r="F138" s="147" t="s">
        <v>153</v>
      </c>
      <c r="G138" s="148" t="s">
        <v>129</v>
      </c>
      <c r="H138" s="149">
        <v>24</v>
      </c>
      <c r="I138" s="92"/>
      <c r="J138" s="160">
        <f>ROUND(I138*H138,2)</f>
        <v>0</v>
      </c>
      <c r="K138" s="147" t="s">
        <v>139</v>
      </c>
      <c r="L138" s="28"/>
      <c r="M138" s="93" t="s">
        <v>1</v>
      </c>
      <c r="N138" s="94" t="s">
        <v>38</v>
      </c>
      <c r="P138" s="95">
        <f>O138*H138</f>
        <v>0</v>
      </c>
      <c r="Q138" s="95">
        <v>0</v>
      </c>
      <c r="R138" s="95">
        <f>Q138*H138</f>
        <v>0</v>
      </c>
      <c r="S138" s="95">
        <v>0</v>
      </c>
      <c r="T138" s="96">
        <f>S138*H138</f>
        <v>0</v>
      </c>
      <c r="AR138" s="97" t="s">
        <v>140</v>
      </c>
      <c r="AT138" s="97" t="s">
        <v>117</v>
      </c>
      <c r="AU138" s="97" t="s">
        <v>82</v>
      </c>
      <c r="AY138" s="14" t="s">
        <v>113</v>
      </c>
      <c r="BE138" s="98">
        <f>IF(N138="základní",J138,0)</f>
        <v>0</v>
      </c>
      <c r="BF138" s="98">
        <f>IF(N138="snížená",J138,0)</f>
        <v>0</v>
      </c>
      <c r="BG138" s="98">
        <f>IF(N138="zákl. přenesená",J138,0)</f>
        <v>0</v>
      </c>
      <c r="BH138" s="98">
        <f>IF(N138="sníž. přenesená",J138,0)</f>
        <v>0</v>
      </c>
      <c r="BI138" s="98">
        <f>IF(N138="nulová",J138,0)</f>
        <v>0</v>
      </c>
      <c r="BJ138" s="14" t="s">
        <v>80</v>
      </c>
      <c r="BK138" s="98">
        <f>ROUND(I138*H138,2)</f>
        <v>0</v>
      </c>
      <c r="BL138" s="14" t="s">
        <v>140</v>
      </c>
      <c r="BM138" s="97" t="s">
        <v>154</v>
      </c>
    </row>
    <row r="139" spans="2:65" s="1" customFormat="1" ht="29.25">
      <c r="B139" s="28"/>
      <c r="D139" s="150" t="s">
        <v>124</v>
      </c>
      <c r="F139" s="151" t="s">
        <v>155</v>
      </c>
      <c r="L139" s="28"/>
      <c r="M139" s="99"/>
      <c r="T139" s="49"/>
      <c r="AT139" s="14" t="s">
        <v>124</v>
      </c>
      <c r="AU139" s="14" t="s">
        <v>82</v>
      </c>
    </row>
    <row r="140" spans="2:65" s="1" customFormat="1" ht="24.2" customHeight="1">
      <c r="B140" s="91"/>
      <c r="C140" s="152" t="s">
        <v>122</v>
      </c>
      <c r="D140" s="152" t="s">
        <v>143</v>
      </c>
      <c r="E140" s="153" t="s">
        <v>156</v>
      </c>
      <c r="F140" s="154" t="s">
        <v>157</v>
      </c>
      <c r="G140" s="155" t="s">
        <v>129</v>
      </c>
      <c r="H140" s="156">
        <v>24</v>
      </c>
      <c r="I140" s="100"/>
      <c r="J140" s="161">
        <f>ROUND(I140*H140,2)</f>
        <v>0</v>
      </c>
      <c r="K140" s="154" t="s">
        <v>139</v>
      </c>
      <c r="L140" s="101"/>
      <c r="M140" s="102" t="s">
        <v>1</v>
      </c>
      <c r="N140" s="103" t="s">
        <v>38</v>
      </c>
      <c r="P140" s="95">
        <f>O140*H140</f>
        <v>0</v>
      </c>
      <c r="Q140" s="95">
        <v>9.0000000000000006E-5</v>
      </c>
      <c r="R140" s="95">
        <f>Q140*H140</f>
        <v>2.16E-3</v>
      </c>
      <c r="S140" s="95">
        <v>0</v>
      </c>
      <c r="T140" s="96">
        <f>S140*H140</f>
        <v>0</v>
      </c>
      <c r="AR140" s="97" t="s">
        <v>146</v>
      </c>
      <c r="AT140" s="97" t="s">
        <v>143</v>
      </c>
      <c r="AU140" s="97" t="s">
        <v>82</v>
      </c>
      <c r="AY140" s="14" t="s">
        <v>113</v>
      </c>
      <c r="BE140" s="98">
        <f>IF(N140="základní",J140,0)</f>
        <v>0</v>
      </c>
      <c r="BF140" s="98">
        <f>IF(N140="snížená",J140,0)</f>
        <v>0</v>
      </c>
      <c r="BG140" s="98">
        <f>IF(N140="zákl. přenesená",J140,0)</f>
        <v>0</v>
      </c>
      <c r="BH140" s="98">
        <f>IF(N140="sníž. přenesená",J140,0)</f>
        <v>0</v>
      </c>
      <c r="BI140" s="98">
        <f>IF(N140="nulová",J140,0)</f>
        <v>0</v>
      </c>
      <c r="BJ140" s="14" t="s">
        <v>80</v>
      </c>
      <c r="BK140" s="98">
        <f>ROUND(I140*H140,2)</f>
        <v>0</v>
      </c>
      <c r="BL140" s="14" t="s">
        <v>140</v>
      </c>
      <c r="BM140" s="97" t="s">
        <v>158</v>
      </c>
    </row>
    <row r="141" spans="2:65" s="1" customFormat="1" ht="19.5">
      <c r="B141" s="28"/>
      <c r="D141" s="150" t="s">
        <v>124</v>
      </c>
      <c r="F141" s="151" t="s">
        <v>157</v>
      </c>
      <c r="L141" s="28"/>
      <c r="M141" s="99"/>
      <c r="T141" s="49"/>
      <c r="AT141" s="14" t="s">
        <v>124</v>
      </c>
      <c r="AU141" s="14" t="s">
        <v>82</v>
      </c>
    </row>
    <row r="142" spans="2:65" s="1" customFormat="1" ht="24.2" customHeight="1">
      <c r="B142" s="91"/>
      <c r="C142" s="145" t="s">
        <v>159</v>
      </c>
      <c r="D142" s="145" t="s">
        <v>117</v>
      </c>
      <c r="E142" s="146" t="s">
        <v>160</v>
      </c>
      <c r="F142" s="147" t="s">
        <v>161</v>
      </c>
      <c r="G142" s="148" t="s">
        <v>138</v>
      </c>
      <c r="H142" s="149">
        <v>380</v>
      </c>
      <c r="I142" s="92"/>
      <c r="J142" s="160">
        <f>ROUND(I142*H142,2)</f>
        <v>0</v>
      </c>
      <c r="K142" s="147" t="s">
        <v>1</v>
      </c>
      <c r="L142" s="28"/>
      <c r="M142" s="93" t="s">
        <v>1</v>
      </c>
      <c r="N142" s="94" t="s">
        <v>38</v>
      </c>
      <c r="P142" s="95">
        <f>O142*H142</f>
        <v>0</v>
      </c>
      <c r="Q142" s="95">
        <v>0</v>
      </c>
      <c r="R142" s="95">
        <f>Q142*H142</f>
        <v>0</v>
      </c>
      <c r="S142" s="95">
        <v>0</v>
      </c>
      <c r="T142" s="96">
        <f>S142*H142</f>
        <v>0</v>
      </c>
      <c r="AR142" s="97" t="s">
        <v>140</v>
      </c>
      <c r="AT142" s="97" t="s">
        <v>117</v>
      </c>
      <c r="AU142" s="97" t="s">
        <v>82</v>
      </c>
      <c r="AY142" s="14" t="s">
        <v>113</v>
      </c>
      <c r="BE142" s="98">
        <f>IF(N142="základní",J142,0)</f>
        <v>0</v>
      </c>
      <c r="BF142" s="98">
        <f>IF(N142="snížená",J142,0)</f>
        <v>0</v>
      </c>
      <c r="BG142" s="98">
        <f>IF(N142="zákl. přenesená",J142,0)</f>
        <v>0</v>
      </c>
      <c r="BH142" s="98">
        <f>IF(N142="sníž. přenesená",J142,0)</f>
        <v>0</v>
      </c>
      <c r="BI142" s="98">
        <f>IF(N142="nulová",J142,0)</f>
        <v>0</v>
      </c>
      <c r="BJ142" s="14" t="s">
        <v>80</v>
      </c>
      <c r="BK142" s="98">
        <f>ROUND(I142*H142,2)</f>
        <v>0</v>
      </c>
      <c r="BL142" s="14" t="s">
        <v>140</v>
      </c>
      <c r="BM142" s="97" t="s">
        <v>162</v>
      </c>
    </row>
    <row r="143" spans="2:65" s="1" customFormat="1" ht="19.5">
      <c r="B143" s="28"/>
      <c r="D143" s="150" t="s">
        <v>124</v>
      </c>
      <c r="F143" s="151" t="s">
        <v>161</v>
      </c>
      <c r="L143" s="28"/>
      <c r="M143" s="99"/>
      <c r="T143" s="49"/>
      <c r="AT143" s="14" t="s">
        <v>124</v>
      </c>
      <c r="AU143" s="14" t="s">
        <v>82</v>
      </c>
    </row>
    <row r="144" spans="2:65" s="1" customFormat="1" ht="24.2" customHeight="1">
      <c r="B144" s="91"/>
      <c r="C144" s="152" t="s">
        <v>114</v>
      </c>
      <c r="D144" s="152" t="s">
        <v>143</v>
      </c>
      <c r="E144" s="153" t="s">
        <v>163</v>
      </c>
      <c r="F144" s="154" t="s">
        <v>164</v>
      </c>
      <c r="G144" s="155" t="s">
        <v>138</v>
      </c>
      <c r="H144" s="156">
        <v>437</v>
      </c>
      <c r="I144" s="100"/>
      <c r="J144" s="161">
        <f>ROUND(I144*H144,2)</f>
        <v>0</v>
      </c>
      <c r="K144" s="154" t="s">
        <v>139</v>
      </c>
      <c r="L144" s="101"/>
      <c r="M144" s="102" t="s">
        <v>1</v>
      </c>
      <c r="N144" s="103" t="s">
        <v>38</v>
      </c>
      <c r="P144" s="95">
        <f>O144*H144</f>
        <v>0</v>
      </c>
      <c r="Q144" s="95">
        <v>1.2E-4</v>
      </c>
      <c r="R144" s="95">
        <f>Q144*H144</f>
        <v>5.2440000000000001E-2</v>
      </c>
      <c r="S144" s="95">
        <v>0</v>
      </c>
      <c r="T144" s="96">
        <f>S144*H144</f>
        <v>0</v>
      </c>
      <c r="AR144" s="97" t="s">
        <v>146</v>
      </c>
      <c r="AT144" s="97" t="s">
        <v>143</v>
      </c>
      <c r="AU144" s="97" t="s">
        <v>82</v>
      </c>
      <c r="AY144" s="14" t="s">
        <v>113</v>
      </c>
      <c r="BE144" s="98">
        <f>IF(N144="základní",J144,0)</f>
        <v>0</v>
      </c>
      <c r="BF144" s="98">
        <f>IF(N144="snížená",J144,0)</f>
        <v>0</v>
      </c>
      <c r="BG144" s="98">
        <f>IF(N144="zákl. přenesená",J144,0)</f>
        <v>0</v>
      </c>
      <c r="BH144" s="98">
        <f>IF(N144="sníž. přenesená",J144,0)</f>
        <v>0</v>
      </c>
      <c r="BI144" s="98">
        <f>IF(N144="nulová",J144,0)</f>
        <v>0</v>
      </c>
      <c r="BJ144" s="14" t="s">
        <v>80</v>
      </c>
      <c r="BK144" s="98">
        <f>ROUND(I144*H144,2)</f>
        <v>0</v>
      </c>
      <c r="BL144" s="14" t="s">
        <v>140</v>
      </c>
      <c r="BM144" s="97" t="s">
        <v>165</v>
      </c>
    </row>
    <row r="145" spans="2:65" s="1" customFormat="1" ht="19.5">
      <c r="B145" s="28"/>
      <c r="D145" s="150" t="s">
        <v>124</v>
      </c>
      <c r="F145" s="151" t="s">
        <v>164</v>
      </c>
      <c r="L145" s="28"/>
      <c r="M145" s="99"/>
      <c r="T145" s="49"/>
      <c r="AT145" s="14" t="s">
        <v>124</v>
      </c>
      <c r="AU145" s="14" t="s">
        <v>82</v>
      </c>
    </row>
    <row r="146" spans="2:65" s="1" customFormat="1" ht="19.5">
      <c r="B146" s="28"/>
      <c r="D146" s="150" t="s">
        <v>166</v>
      </c>
      <c r="F146" s="159" t="s">
        <v>167</v>
      </c>
      <c r="L146" s="28"/>
      <c r="M146" s="99"/>
      <c r="T146" s="49"/>
      <c r="AT146" s="14" t="s">
        <v>166</v>
      </c>
      <c r="AU146" s="14" t="s">
        <v>82</v>
      </c>
    </row>
    <row r="147" spans="2:65" s="12" customFormat="1">
      <c r="B147" s="104"/>
      <c r="D147" s="150" t="s">
        <v>149</v>
      </c>
      <c r="F147" s="157" t="s">
        <v>168</v>
      </c>
      <c r="H147" s="158">
        <v>437</v>
      </c>
      <c r="L147" s="104"/>
      <c r="M147" s="105"/>
      <c r="T147" s="106"/>
      <c r="AT147" s="107" t="s">
        <v>149</v>
      </c>
      <c r="AU147" s="107" t="s">
        <v>82</v>
      </c>
      <c r="AV147" s="12" t="s">
        <v>82</v>
      </c>
      <c r="AW147" s="12" t="s">
        <v>3</v>
      </c>
      <c r="AX147" s="12" t="s">
        <v>80</v>
      </c>
      <c r="AY147" s="107" t="s">
        <v>113</v>
      </c>
    </row>
    <row r="148" spans="2:65" s="1" customFormat="1" ht="24.2" customHeight="1">
      <c r="B148" s="91"/>
      <c r="C148" s="145" t="s">
        <v>169</v>
      </c>
      <c r="D148" s="145" t="s">
        <v>117</v>
      </c>
      <c r="E148" s="146" t="s">
        <v>170</v>
      </c>
      <c r="F148" s="147" t="s">
        <v>171</v>
      </c>
      <c r="G148" s="148" t="s">
        <v>129</v>
      </c>
      <c r="H148" s="149">
        <v>63</v>
      </c>
      <c r="I148" s="92"/>
      <c r="J148" s="160">
        <f>ROUND(I148*H148,2)</f>
        <v>0</v>
      </c>
      <c r="K148" s="147" t="s">
        <v>139</v>
      </c>
      <c r="L148" s="28"/>
      <c r="M148" s="93" t="s">
        <v>1</v>
      </c>
      <c r="N148" s="94" t="s">
        <v>38</v>
      </c>
      <c r="P148" s="95">
        <f>O148*H148</f>
        <v>0</v>
      </c>
      <c r="Q148" s="95">
        <v>0</v>
      </c>
      <c r="R148" s="95">
        <f>Q148*H148</f>
        <v>0</v>
      </c>
      <c r="S148" s="95">
        <v>0</v>
      </c>
      <c r="T148" s="96">
        <f>S148*H148</f>
        <v>0</v>
      </c>
      <c r="AR148" s="97" t="s">
        <v>140</v>
      </c>
      <c r="AT148" s="97" t="s">
        <v>117</v>
      </c>
      <c r="AU148" s="97" t="s">
        <v>82</v>
      </c>
      <c r="AY148" s="14" t="s">
        <v>113</v>
      </c>
      <c r="BE148" s="98">
        <f>IF(N148="základní",J148,0)</f>
        <v>0</v>
      </c>
      <c r="BF148" s="98">
        <f>IF(N148="snížená",J148,0)</f>
        <v>0</v>
      </c>
      <c r="BG148" s="98">
        <f>IF(N148="zákl. přenesená",J148,0)</f>
        <v>0</v>
      </c>
      <c r="BH148" s="98">
        <f>IF(N148="sníž. přenesená",J148,0)</f>
        <v>0</v>
      </c>
      <c r="BI148" s="98">
        <f>IF(N148="nulová",J148,0)</f>
        <v>0</v>
      </c>
      <c r="BJ148" s="14" t="s">
        <v>80</v>
      </c>
      <c r="BK148" s="98">
        <f>ROUND(I148*H148,2)</f>
        <v>0</v>
      </c>
      <c r="BL148" s="14" t="s">
        <v>140</v>
      </c>
      <c r="BM148" s="97" t="s">
        <v>172</v>
      </c>
    </row>
    <row r="149" spans="2:65" s="1" customFormat="1" ht="19.5">
      <c r="B149" s="28"/>
      <c r="D149" s="150" t="s">
        <v>124</v>
      </c>
      <c r="F149" s="151" t="s">
        <v>173</v>
      </c>
      <c r="L149" s="28"/>
      <c r="M149" s="99"/>
      <c r="T149" s="49"/>
      <c r="AT149" s="14" t="s">
        <v>124</v>
      </c>
      <c r="AU149" s="14" t="s">
        <v>82</v>
      </c>
    </row>
    <row r="150" spans="2:65" s="1" customFormat="1" ht="16.5" customHeight="1">
      <c r="B150" s="91"/>
      <c r="C150" s="152" t="s">
        <v>174</v>
      </c>
      <c r="D150" s="152" t="s">
        <v>143</v>
      </c>
      <c r="E150" s="153" t="s">
        <v>175</v>
      </c>
      <c r="F150" s="154" t="s">
        <v>176</v>
      </c>
      <c r="G150" s="155" t="s">
        <v>129</v>
      </c>
      <c r="H150" s="156">
        <v>44</v>
      </c>
      <c r="I150" s="100"/>
      <c r="J150" s="161">
        <f>ROUND(I150*H150,2)</f>
        <v>0</v>
      </c>
      <c r="K150" s="154" t="s">
        <v>1</v>
      </c>
      <c r="L150" s="101"/>
      <c r="M150" s="102" t="s">
        <v>1</v>
      </c>
      <c r="N150" s="103" t="s">
        <v>38</v>
      </c>
      <c r="P150" s="95">
        <f>O150*H150</f>
        <v>0</v>
      </c>
      <c r="Q150" s="95">
        <v>0</v>
      </c>
      <c r="R150" s="95">
        <f>Q150*H150</f>
        <v>0</v>
      </c>
      <c r="S150" s="95">
        <v>0</v>
      </c>
      <c r="T150" s="96">
        <f>S150*H150</f>
        <v>0</v>
      </c>
      <c r="AR150" s="97" t="s">
        <v>146</v>
      </c>
      <c r="AT150" s="97" t="s">
        <v>143</v>
      </c>
      <c r="AU150" s="97" t="s">
        <v>82</v>
      </c>
      <c r="AY150" s="14" t="s">
        <v>113</v>
      </c>
      <c r="BE150" s="98">
        <f>IF(N150="základní",J150,0)</f>
        <v>0</v>
      </c>
      <c r="BF150" s="98">
        <f>IF(N150="snížená",J150,0)</f>
        <v>0</v>
      </c>
      <c r="BG150" s="98">
        <f>IF(N150="zákl. přenesená",J150,0)</f>
        <v>0</v>
      </c>
      <c r="BH150" s="98">
        <f>IF(N150="sníž. přenesená",J150,0)</f>
        <v>0</v>
      </c>
      <c r="BI150" s="98">
        <f>IF(N150="nulová",J150,0)</f>
        <v>0</v>
      </c>
      <c r="BJ150" s="14" t="s">
        <v>80</v>
      </c>
      <c r="BK150" s="98">
        <f>ROUND(I150*H150,2)</f>
        <v>0</v>
      </c>
      <c r="BL150" s="14" t="s">
        <v>140</v>
      </c>
      <c r="BM150" s="97" t="s">
        <v>177</v>
      </c>
    </row>
    <row r="151" spans="2:65" s="1" customFormat="1">
      <c r="B151" s="28"/>
      <c r="D151" s="150" t="s">
        <v>124</v>
      </c>
      <c r="F151" s="151" t="s">
        <v>176</v>
      </c>
      <c r="L151" s="28"/>
      <c r="M151" s="99"/>
      <c r="T151" s="49"/>
      <c r="AT151" s="14" t="s">
        <v>124</v>
      </c>
      <c r="AU151" s="14" t="s">
        <v>82</v>
      </c>
    </row>
    <row r="152" spans="2:65" s="1" customFormat="1" ht="16.5" customHeight="1">
      <c r="B152" s="91"/>
      <c r="C152" s="152" t="s">
        <v>178</v>
      </c>
      <c r="D152" s="152" t="s">
        <v>143</v>
      </c>
      <c r="E152" s="153" t="s">
        <v>179</v>
      </c>
      <c r="F152" s="154" t="s">
        <v>180</v>
      </c>
      <c r="G152" s="155" t="s">
        <v>129</v>
      </c>
      <c r="H152" s="156">
        <v>12</v>
      </c>
      <c r="I152" s="100"/>
      <c r="J152" s="161">
        <f>ROUND(I152*H152,2)</f>
        <v>0</v>
      </c>
      <c r="K152" s="154" t="s">
        <v>1</v>
      </c>
      <c r="L152" s="101"/>
      <c r="M152" s="102" t="s">
        <v>1</v>
      </c>
      <c r="N152" s="103" t="s">
        <v>38</v>
      </c>
      <c r="P152" s="95">
        <f>O152*H152</f>
        <v>0</v>
      </c>
      <c r="Q152" s="95">
        <v>0</v>
      </c>
      <c r="R152" s="95">
        <f>Q152*H152</f>
        <v>0</v>
      </c>
      <c r="S152" s="95">
        <v>0</v>
      </c>
      <c r="T152" s="96">
        <f>S152*H152</f>
        <v>0</v>
      </c>
      <c r="AR152" s="97" t="s">
        <v>146</v>
      </c>
      <c r="AT152" s="97" t="s">
        <v>143</v>
      </c>
      <c r="AU152" s="97" t="s">
        <v>82</v>
      </c>
      <c r="AY152" s="14" t="s">
        <v>113</v>
      </c>
      <c r="BE152" s="98">
        <f>IF(N152="základní",J152,0)</f>
        <v>0</v>
      </c>
      <c r="BF152" s="98">
        <f>IF(N152="snížená",J152,0)</f>
        <v>0</v>
      </c>
      <c r="BG152" s="98">
        <f>IF(N152="zákl. přenesená",J152,0)</f>
        <v>0</v>
      </c>
      <c r="BH152" s="98">
        <f>IF(N152="sníž. přenesená",J152,0)</f>
        <v>0</v>
      </c>
      <c r="BI152" s="98">
        <f>IF(N152="nulová",J152,0)</f>
        <v>0</v>
      </c>
      <c r="BJ152" s="14" t="s">
        <v>80</v>
      </c>
      <c r="BK152" s="98">
        <f>ROUND(I152*H152,2)</f>
        <v>0</v>
      </c>
      <c r="BL152" s="14" t="s">
        <v>140</v>
      </c>
      <c r="BM152" s="97" t="s">
        <v>181</v>
      </c>
    </row>
    <row r="153" spans="2:65" s="1" customFormat="1">
      <c r="B153" s="28"/>
      <c r="D153" s="150" t="s">
        <v>124</v>
      </c>
      <c r="F153" s="151" t="s">
        <v>180</v>
      </c>
      <c r="L153" s="28"/>
      <c r="M153" s="99"/>
      <c r="T153" s="49"/>
      <c r="AT153" s="14" t="s">
        <v>124</v>
      </c>
      <c r="AU153" s="14" t="s">
        <v>82</v>
      </c>
    </row>
    <row r="154" spans="2:65" s="1" customFormat="1" ht="16.5" customHeight="1">
      <c r="B154" s="91"/>
      <c r="C154" s="152" t="s">
        <v>182</v>
      </c>
      <c r="D154" s="152" t="s">
        <v>143</v>
      </c>
      <c r="E154" s="153" t="s">
        <v>183</v>
      </c>
      <c r="F154" s="154" t="s">
        <v>184</v>
      </c>
      <c r="G154" s="155" t="s">
        <v>129</v>
      </c>
      <c r="H154" s="156">
        <v>7</v>
      </c>
      <c r="I154" s="100"/>
      <c r="J154" s="161">
        <f>ROUND(I154*H154,2)</f>
        <v>0</v>
      </c>
      <c r="K154" s="154" t="s">
        <v>1</v>
      </c>
      <c r="L154" s="101"/>
      <c r="M154" s="102" t="s">
        <v>1</v>
      </c>
      <c r="N154" s="103" t="s">
        <v>38</v>
      </c>
      <c r="P154" s="95">
        <f>O154*H154</f>
        <v>0</v>
      </c>
      <c r="Q154" s="95">
        <v>0</v>
      </c>
      <c r="R154" s="95">
        <f>Q154*H154</f>
        <v>0</v>
      </c>
      <c r="S154" s="95">
        <v>0</v>
      </c>
      <c r="T154" s="96">
        <f>S154*H154</f>
        <v>0</v>
      </c>
      <c r="AR154" s="97" t="s">
        <v>146</v>
      </c>
      <c r="AT154" s="97" t="s">
        <v>143</v>
      </c>
      <c r="AU154" s="97" t="s">
        <v>82</v>
      </c>
      <c r="AY154" s="14" t="s">
        <v>113</v>
      </c>
      <c r="BE154" s="98">
        <f>IF(N154="základní",J154,0)</f>
        <v>0</v>
      </c>
      <c r="BF154" s="98">
        <f>IF(N154="snížená",J154,0)</f>
        <v>0</v>
      </c>
      <c r="BG154" s="98">
        <f>IF(N154="zákl. přenesená",J154,0)</f>
        <v>0</v>
      </c>
      <c r="BH154" s="98">
        <f>IF(N154="sníž. přenesená",J154,0)</f>
        <v>0</v>
      </c>
      <c r="BI154" s="98">
        <f>IF(N154="nulová",J154,0)</f>
        <v>0</v>
      </c>
      <c r="BJ154" s="14" t="s">
        <v>80</v>
      </c>
      <c r="BK154" s="98">
        <f>ROUND(I154*H154,2)</f>
        <v>0</v>
      </c>
      <c r="BL154" s="14" t="s">
        <v>140</v>
      </c>
      <c r="BM154" s="97" t="s">
        <v>185</v>
      </c>
    </row>
    <row r="155" spans="2:65" s="1" customFormat="1">
      <c r="B155" s="28"/>
      <c r="D155" s="150" t="s">
        <v>124</v>
      </c>
      <c r="F155" s="151" t="s">
        <v>184</v>
      </c>
      <c r="L155" s="28"/>
      <c r="M155" s="99"/>
      <c r="T155" s="49"/>
      <c r="AT155" s="14" t="s">
        <v>124</v>
      </c>
      <c r="AU155" s="14" t="s">
        <v>82</v>
      </c>
    </row>
    <row r="156" spans="2:65" s="1" customFormat="1" ht="24.2" customHeight="1">
      <c r="B156" s="91"/>
      <c r="C156" s="145" t="s">
        <v>186</v>
      </c>
      <c r="D156" s="145" t="s">
        <v>117</v>
      </c>
      <c r="E156" s="146" t="s">
        <v>187</v>
      </c>
      <c r="F156" s="147" t="s">
        <v>188</v>
      </c>
      <c r="G156" s="148" t="s">
        <v>129</v>
      </c>
      <c r="H156" s="149">
        <v>33</v>
      </c>
      <c r="I156" s="92"/>
      <c r="J156" s="160">
        <f>ROUND(I156*H156,2)</f>
        <v>0</v>
      </c>
      <c r="K156" s="147" t="s">
        <v>139</v>
      </c>
      <c r="L156" s="28"/>
      <c r="M156" s="93" t="s">
        <v>1</v>
      </c>
      <c r="N156" s="94" t="s">
        <v>38</v>
      </c>
      <c r="P156" s="95">
        <f>O156*H156</f>
        <v>0</v>
      </c>
      <c r="Q156" s="95">
        <v>0</v>
      </c>
      <c r="R156" s="95">
        <f>Q156*H156</f>
        <v>0</v>
      </c>
      <c r="S156" s="95">
        <v>0</v>
      </c>
      <c r="T156" s="96">
        <f>S156*H156</f>
        <v>0</v>
      </c>
      <c r="AR156" s="97" t="s">
        <v>140</v>
      </c>
      <c r="AT156" s="97" t="s">
        <v>117</v>
      </c>
      <c r="AU156" s="97" t="s">
        <v>82</v>
      </c>
      <c r="AY156" s="14" t="s">
        <v>113</v>
      </c>
      <c r="BE156" s="98">
        <f>IF(N156="základní",J156,0)</f>
        <v>0</v>
      </c>
      <c r="BF156" s="98">
        <f>IF(N156="snížená",J156,0)</f>
        <v>0</v>
      </c>
      <c r="BG156" s="98">
        <f>IF(N156="zákl. přenesená",J156,0)</f>
        <v>0</v>
      </c>
      <c r="BH156" s="98">
        <f>IF(N156="sníž. přenesená",J156,0)</f>
        <v>0</v>
      </c>
      <c r="BI156" s="98">
        <f>IF(N156="nulová",J156,0)</f>
        <v>0</v>
      </c>
      <c r="BJ156" s="14" t="s">
        <v>80</v>
      </c>
      <c r="BK156" s="98">
        <f>ROUND(I156*H156,2)</f>
        <v>0</v>
      </c>
      <c r="BL156" s="14" t="s">
        <v>140</v>
      </c>
      <c r="BM156" s="97" t="s">
        <v>189</v>
      </c>
    </row>
    <row r="157" spans="2:65" s="1" customFormat="1" ht="19.5">
      <c r="B157" s="28"/>
      <c r="D157" s="150" t="s">
        <v>124</v>
      </c>
      <c r="F157" s="151" t="s">
        <v>190</v>
      </c>
      <c r="L157" s="28"/>
      <c r="M157" s="99"/>
      <c r="T157" s="49"/>
      <c r="AT157" s="14" t="s">
        <v>124</v>
      </c>
      <c r="AU157" s="14" t="s">
        <v>82</v>
      </c>
    </row>
    <row r="158" spans="2:65" s="1" customFormat="1" ht="24.2" customHeight="1">
      <c r="B158" s="91"/>
      <c r="C158" s="152" t="s">
        <v>8</v>
      </c>
      <c r="D158" s="152" t="s">
        <v>143</v>
      </c>
      <c r="E158" s="153" t="s">
        <v>191</v>
      </c>
      <c r="F158" s="154" t="s">
        <v>192</v>
      </c>
      <c r="G158" s="155" t="s">
        <v>129</v>
      </c>
      <c r="H158" s="156">
        <v>33</v>
      </c>
      <c r="I158" s="100"/>
      <c r="J158" s="161">
        <f>ROUND(I158*H158,2)</f>
        <v>0</v>
      </c>
      <c r="K158" s="154" t="s">
        <v>1</v>
      </c>
      <c r="L158" s="101"/>
      <c r="M158" s="102" t="s">
        <v>1</v>
      </c>
      <c r="N158" s="103" t="s">
        <v>38</v>
      </c>
      <c r="P158" s="95">
        <f>O158*H158</f>
        <v>0</v>
      </c>
      <c r="Q158" s="95">
        <v>0</v>
      </c>
      <c r="R158" s="95">
        <f>Q158*H158</f>
        <v>0</v>
      </c>
      <c r="S158" s="95">
        <v>0</v>
      </c>
      <c r="T158" s="96">
        <f>S158*H158</f>
        <v>0</v>
      </c>
      <c r="AR158" s="97" t="s">
        <v>146</v>
      </c>
      <c r="AT158" s="97" t="s">
        <v>143</v>
      </c>
      <c r="AU158" s="97" t="s">
        <v>82</v>
      </c>
      <c r="AY158" s="14" t="s">
        <v>113</v>
      </c>
      <c r="BE158" s="98">
        <f>IF(N158="základní",J158,0)</f>
        <v>0</v>
      </c>
      <c r="BF158" s="98">
        <f>IF(N158="snížená",J158,0)</f>
        <v>0</v>
      </c>
      <c r="BG158" s="98">
        <f>IF(N158="zákl. přenesená",J158,0)</f>
        <v>0</v>
      </c>
      <c r="BH158" s="98">
        <f>IF(N158="sníž. přenesená",J158,0)</f>
        <v>0</v>
      </c>
      <c r="BI158" s="98">
        <f>IF(N158="nulová",J158,0)</f>
        <v>0</v>
      </c>
      <c r="BJ158" s="14" t="s">
        <v>80</v>
      </c>
      <c r="BK158" s="98">
        <f>ROUND(I158*H158,2)</f>
        <v>0</v>
      </c>
      <c r="BL158" s="14" t="s">
        <v>140</v>
      </c>
      <c r="BM158" s="97" t="s">
        <v>193</v>
      </c>
    </row>
    <row r="159" spans="2:65" s="1" customFormat="1" ht="19.5">
      <c r="B159" s="28"/>
      <c r="D159" s="150" t="s">
        <v>124</v>
      </c>
      <c r="F159" s="151" t="s">
        <v>192</v>
      </c>
      <c r="L159" s="28"/>
      <c r="M159" s="99"/>
      <c r="T159" s="49"/>
      <c r="AT159" s="14" t="s">
        <v>124</v>
      </c>
      <c r="AU159" s="14" t="s">
        <v>82</v>
      </c>
    </row>
    <row r="160" spans="2:65" s="1" customFormat="1" ht="24.2" customHeight="1">
      <c r="B160" s="91"/>
      <c r="C160" s="145" t="s">
        <v>194</v>
      </c>
      <c r="D160" s="145" t="s">
        <v>117</v>
      </c>
      <c r="E160" s="146" t="s">
        <v>195</v>
      </c>
      <c r="F160" s="147" t="s">
        <v>196</v>
      </c>
      <c r="G160" s="148" t="s">
        <v>129</v>
      </c>
      <c r="H160" s="149">
        <v>3</v>
      </c>
      <c r="I160" s="92"/>
      <c r="J160" s="160">
        <f>ROUND(I160*H160,2)</f>
        <v>0</v>
      </c>
      <c r="K160" s="147" t="s">
        <v>139</v>
      </c>
      <c r="L160" s="28"/>
      <c r="M160" s="93" t="s">
        <v>1</v>
      </c>
      <c r="N160" s="94" t="s">
        <v>38</v>
      </c>
      <c r="P160" s="95">
        <f>O160*H160</f>
        <v>0</v>
      </c>
      <c r="Q160" s="95">
        <v>0</v>
      </c>
      <c r="R160" s="95">
        <f>Q160*H160</f>
        <v>0</v>
      </c>
      <c r="S160" s="95">
        <v>0</v>
      </c>
      <c r="T160" s="96">
        <f>S160*H160</f>
        <v>0</v>
      </c>
      <c r="AR160" s="97" t="s">
        <v>140</v>
      </c>
      <c r="AT160" s="97" t="s">
        <v>117</v>
      </c>
      <c r="AU160" s="97" t="s">
        <v>82</v>
      </c>
      <c r="AY160" s="14" t="s">
        <v>113</v>
      </c>
      <c r="BE160" s="98">
        <f>IF(N160="základní",J160,0)</f>
        <v>0</v>
      </c>
      <c r="BF160" s="98">
        <f>IF(N160="snížená",J160,0)</f>
        <v>0</v>
      </c>
      <c r="BG160" s="98">
        <f>IF(N160="zákl. přenesená",J160,0)</f>
        <v>0</v>
      </c>
      <c r="BH160" s="98">
        <f>IF(N160="sníž. přenesená",J160,0)</f>
        <v>0</v>
      </c>
      <c r="BI160" s="98">
        <f>IF(N160="nulová",J160,0)</f>
        <v>0</v>
      </c>
      <c r="BJ160" s="14" t="s">
        <v>80</v>
      </c>
      <c r="BK160" s="98">
        <f>ROUND(I160*H160,2)</f>
        <v>0</v>
      </c>
      <c r="BL160" s="14" t="s">
        <v>140</v>
      </c>
      <c r="BM160" s="97" t="s">
        <v>197</v>
      </c>
    </row>
    <row r="161" spans="2:65" s="1" customFormat="1" ht="19.5">
      <c r="B161" s="28"/>
      <c r="D161" s="150" t="s">
        <v>124</v>
      </c>
      <c r="F161" s="151" t="s">
        <v>198</v>
      </c>
      <c r="L161" s="28"/>
      <c r="M161" s="99"/>
      <c r="T161" s="49"/>
      <c r="AT161" s="14" t="s">
        <v>124</v>
      </c>
      <c r="AU161" s="14" t="s">
        <v>82</v>
      </c>
    </row>
    <row r="162" spans="2:65" s="1" customFormat="1" ht="16.5" customHeight="1">
      <c r="B162" s="91"/>
      <c r="C162" s="152" t="s">
        <v>199</v>
      </c>
      <c r="D162" s="152" t="s">
        <v>143</v>
      </c>
      <c r="E162" s="153" t="s">
        <v>200</v>
      </c>
      <c r="F162" s="154" t="s">
        <v>201</v>
      </c>
      <c r="G162" s="155" t="s">
        <v>129</v>
      </c>
      <c r="H162" s="156">
        <v>2</v>
      </c>
      <c r="I162" s="100"/>
      <c r="J162" s="161">
        <f>ROUND(I162*H162,2)</f>
        <v>0</v>
      </c>
      <c r="K162" s="154" t="s">
        <v>1</v>
      </c>
      <c r="L162" s="101"/>
      <c r="M162" s="102" t="s">
        <v>1</v>
      </c>
      <c r="N162" s="103" t="s">
        <v>38</v>
      </c>
      <c r="P162" s="95">
        <f>O162*H162</f>
        <v>0</v>
      </c>
      <c r="Q162" s="95">
        <v>2.8999999999999998E-3</v>
      </c>
      <c r="R162" s="95">
        <f>Q162*H162</f>
        <v>5.7999999999999996E-3</v>
      </c>
      <c r="S162" s="95">
        <v>0</v>
      </c>
      <c r="T162" s="96">
        <f>S162*H162</f>
        <v>0</v>
      </c>
      <c r="AR162" s="97" t="s">
        <v>146</v>
      </c>
      <c r="AT162" s="97" t="s">
        <v>143</v>
      </c>
      <c r="AU162" s="97" t="s">
        <v>82</v>
      </c>
      <c r="AY162" s="14" t="s">
        <v>113</v>
      </c>
      <c r="BE162" s="98">
        <f>IF(N162="základní",J162,0)</f>
        <v>0</v>
      </c>
      <c r="BF162" s="98">
        <f>IF(N162="snížená",J162,0)</f>
        <v>0</v>
      </c>
      <c r="BG162" s="98">
        <f>IF(N162="zákl. přenesená",J162,0)</f>
        <v>0</v>
      </c>
      <c r="BH162" s="98">
        <f>IF(N162="sníž. přenesená",J162,0)</f>
        <v>0</v>
      </c>
      <c r="BI162" s="98">
        <f>IF(N162="nulová",J162,0)</f>
        <v>0</v>
      </c>
      <c r="BJ162" s="14" t="s">
        <v>80</v>
      </c>
      <c r="BK162" s="98">
        <f>ROUND(I162*H162,2)</f>
        <v>0</v>
      </c>
      <c r="BL162" s="14" t="s">
        <v>140</v>
      </c>
      <c r="BM162" s="97" t="s">
        <v>202</v>
      </c>
    </row>
    <row r="163" spans="2:65" s="1" customFormat="1">
      <c r="B163" s="28"/>
      <c r="D163" s="150" t="s">
        <v>124</v>
      </c>
      <c r="F163" s="151" t="s">
        <v>201</v>
      </c>
      <c r="L163" s="28"/>
      <c r="M163" s="99"/>
      <c r="T163" s="49"/>
      <c r="AT163" s="14" t="s">
        <v>124</v>
      </c>
      <c r="AU163" s="14" t="s">
        <v>82</v>
      </c>
    </row>
    <row r="164" spans="2:65" s="1" customFormat="1" ht="16.5" customHeight="1">
      <c r="B164" s="91"/>
      <c r="C164" s="152" t="s">
        <v>203</v>
      </c>
      <c r="D164" s="152" t="s">
        <v>143</v>
      </c>
      <c r="E164" s="153" t="s">
        <v>204</v>
      </c>
      <c r="F164" s="154" t="s">
        <v>205</v>
      </c>
      <c r="G164" s="155" t="s">
        <v>129</v>
      </c>
      <c r="H164" s="156">
        <v>1</v>
      </c>
      <c r="I164" s="100"/>
      <c r="J164" s="161">
        <f>ROUND(I164*H164,2)</f>
        <v>0</v>
      </c>
      <c r="K164" s="154" t="s">
        <v>1</v>
      </c>
      <c r="L164" s="101"/>
      <c r="M164" s="102" t="s">
        <v>1</v>
      </c>
      <c r="N164" s="103" t="s">
        <v>38</v>
      </c>
      <c r="P164" s="95">
        <f>O164*H164</f>
        <v>0</v>
      </c>
      <c r="Q164" s="95">
        <v>1.6000000000000001E-3</v>
      </c>
      <c r="R164" s="95">
        <f>Q164*H164</f>
        <v>1.6000000000000001E-3</v>
      </c>
      <c r="S164" s="95">
        <v>0</v>
      </c>
      <c r="T164" s="96">
        <f>S164*H164</f>
        <v>0</v>
      </c>
      <c r="AR164" s="97" t="s">
        <v>146</v>
      </c>
      <c r="AT164" s="97" t="s">
        <v>143</v>
      </c>
      <c r="AU164" s="97" t="s">
        <v>82</v>
      </c>
      <c r="AY164" s="14" t="s">
        <v>113</v>
      </c>
      <c r="BE164" s="98">
        <f>IF(N164="základní",J164,0)</f>
        <v>0</v>
      </c>
      <c r="BF164" s="98">
        <f>IF(N164="snížená",J164,0)</f>
        <v>0</v>
      </c>
      <c r="BG164" s="98">
        <f>IF(N164="zákl. přenesená",J164,0)</f>
        <v>0</v>
      </c>
      <c r="BH164" s="98">
        <f>IF(N164="sníž. přenesená",J164,0)</f>
        <v>0</v>
      </c>
      <c r="BI164" s="98">
        <f>IF(N164="nulová",J164,0)</f>
        <v>0</v>
      </c>
      <c r="BJ164" s="14" t="s">
        <v>80</v>
      </c>
      <c r="BK164" s="98">
        <f>ROUND(I164*H164,2)</f>
        <v>0</v>
      </c>
      <c r="BL164" s="14" t="s">
        <v>140</v>
      </c>
      <c r="BM164" s="97" t="s">
        <v>206</v>
      </c>
    </row>
    <row r="165" spans="2:65" s="1" customFormat="1">
      <c r="B165" s="28"/>
      <c r="D165" s="150" t="s">
        <v>124</v>
      </c>
      <c r="F165" s="151" t="s">
        <v>205</v>
      </c>
      <c r="L165" s="28"/>
      <c r="M165" s="99"/>
      <c r="T165" s="49"/>
      <c r="AT165" s="14" t="s">
        <v>124</v>
      </c>
      <c r="AU165" s="14" t="s">
        <v>82</v>
      </c>
    </row>
    <row r="166" spans="2:65" s="1" customFormat="1" ht="33" customHeight="1">
      <c r="B166" s="91"/>
      <c r="C166" s="145" t="s">
        <v>140</v>
      </c>
      <c r="D166" s="145" t="s">
        <v>117</v>
      </c>
      <c r="E166" s="146" t="s">
        <v>207</v>
      </c>
      <c r="F166" s="147" t="s">
        <v>208</v>
      </c>
      <c r="G166" s="148" t="s">
        <v>129</v>
      </c>
      <c r="H166" s="149">
        <v>146</v>
      </c>
      <c r="I166" s="92"/>
      <c r="J166" s="160">
        <f>ROUND(I166*H166,2)</f>
        <v>0</v>
      </c>
      <c r="K166" s="147" t="s">
        <v>139</v>
      </c>
      <c r="L166" s="28"/>
      <c r="M166" s="93" t="s">
        <v>1</v>
      </c>
      <c r="N166" s="94" t="s">
        <v>38</v>
      </c>
      <c r="P166" s="95">
        <f>O166*H166</f>
        <v>0</v>
      </c>
      <c r="Q166" s="95">
        <v>0</v>
      </c>
      <c r="R166" s="95">
        <f>Q166*H166</f>
        <v>0</v>
      </c>
      <c r="S166" s="95">
        <v>1.2999999999999999E-3</v>
      </c>
      <c r="T166" s="96">
        <f>S166*H166</f>
        <v>0.1898</v>
      </c>
      <c r="AR166" s="97" t="s">
        <v>140</v>
      </c>
      <c r="AT166" s="97" t="s">
        <v>117</v>
      </c>
      <c r="AU166" s="97" t="s">
        <v>82</v>
      </c>
      <c r="AY166" s="14" t="s">
        <v>113</v>
      </c>
      <c r="BE166" s="98">
        <f>IF(N166="základní",J166,0)</f>
        <v>0</v>
      </c>
      <c r="BF166" s="98">
        <f>IF(N166="snížená",J166,0)</f>
        <v>0</v>
      </c>
      <c r="BG166" s="98">
        <f>IF(N166="zákl. přenesená",J166,0)</f>
        <v>0</v>
      </c>
      <c r="BH166" s="98">
        <f>IF(N166="sníž. přenesená",J166,0)</f>
        <v>0</v>
      </c>
      <c r="BI166" s="98">
        <f>IF(N166="nulová",J166,0)</f>
        <v>0</v>
      </c>
      <c r="BJ166" s="14" t="s">
        <v>80</v>
      </c>
      <c r="BK166" s="98">
        <f>ROUND(I166*H166,2)</f>
        <v>0</v>
      </c>
      <c r="BL166" s="14" t="s">
        <v>140</v>
      </c>
      <c r="BM166" s="97" t="s">
        <v>209</v>
      </c>
    </row>
    <row r="167" spans="2:65" s="1" customFormat="1" ht="19.5">
      <c r="B167" s="28"/>
      <c r="D167" s="150" t="s">
        <v>124</v>
      </c>
      <c r="F167" s="151" t="s">
        <v>210</v>
      </c>
      <c r="L167" s="28"/>
      <c r="M167" s="99"/>
      <c r="T167" s="49"/>
      <c r="AT167" s="14" t="s">
        <v>124</v>
      </c>
      <c r="AU167" s="14" t="s">
        <v>82</v>
      </c>
    </row>
    <row r="168" spans="2:65" s="1" customFormat="1" ht="37.9" customHeight="1">
      <c r="B168" s="91"/>
      <c r="C168" s="145" t="s">
        <v>211</v>
      </c>
      <c r="D168" s="145" t="s">
        <v>117</v>
      </c>
      <c r="E168" s="146" t="s">
        <v>212</v>
      </c>
      <c r="F168" s="147" t="s">
        <v>213</v>
      </c>
      <c r="G168" s="148" t="s">
        <v>129</v>
      </c>
      <c r="H168" s="149">
        <v>146</v>
      </c>
      <c r="I168" s="92"/>
      <c r="J168" s="160">
        <f>ROUND(I168*H168,2)</f>
        <v>0</v>
      </c>
      <c r="K168" s="147" t="s">
        <v>139</v>
      </c>
      <c r="L168" s="28"/>
      <c r="M168" s="93" t="s">
        <v>1</v>
      </c>
      <c r="N168" s="94" t="s">
        <v>38</v>
      </c>
      <c r="P168" s="95">
        <f>O168*H168</f>
        <v>0</v>
      </c>
      <c r="Q168" s="95">
        <v>0</v>
      </c>
      <c r="R168" s="95">
        <f>Q168*H168</f>
        <v>0</v>
      </c>
      <c r="S168" s="95">
        <v>0</v>
      </c>
      <c r="T168" s="96">
        <f>S168*H168</f>
        <v>0</v>
      </c>
      <c r="AR168" s="97" t="s">
        <v>140</v>
      </c>
      <c r="AT168" s="97" t="s">
        <v>117</v>
      </c>
      <c r="AU168" s="97" t="s">
        <v>82</v>
      </c>
      <c r="AY168" s="14" t="s">
        <v>113</v>
      </c>
      <c r="BE168" s="98">
        <f>IF(N168="základní",J168,0)</f>
        <v>0</v>
      </c>
      <c r="BF168" s="98">
        <f>IF(N168="snížená",J168,0)</f>
        <v>0</v>
      </c>
      <c r="BG168" s="98">
        <f>IF(N168="zákl. přenesená",J168,0)</f>
        <v>0</v>
      </c>
      <c r="BH168" s="98">
        <f>IF(N168="sníž. přenesená",J168,0)</f>
        <v>0</v>
      </c>
      <c r="BI168" s="98">
        <f>IF(N168="nulová",J168,0)</f>
        <v>0</v>
      </c>
      <c r="BJ168" s="14" t="s">
        <v>80</v>
      </c>
      <c r="BK168" s="98">
        <f>ROUND(I168*H168,2)</f>
        <v>0</v>
      </c>
      <c r="BL168" s="14" t="s">
        <v>140</v>
      </c>
      <c r="BM168" s="97" t="s">
        <v>214</v>
      </c>
    </row>
    <row r="169" spans="2:65" s="1" customFormat="1" ht="29.25">
      <c r="B169" s="28"/>
      <c r="D169" s="150" t="s">
        <v>124</v>
      </c>
      <c r="F169" s="151" t="s">
        <v>215</v>
      </c>
      <c r="L169" s="28"/>
      <c r="M169" s="99"/>
      <c r="T169" s="49"/>
      <c r="AT169" s="14" t="s">
        <v>124</v>
      </c>
      <c r="AU169" s="14" t="s">
        <v>82</v>
      </c>
    </row>
    <row r="170" spans="2:65" s="1" customFormat="1" ht="16.5" customHeight="1">
      <c r="B170" s="91"/>
      <c r="C170" s="152" t="s">
        <v>216</v>
      </c>
      <c r="D170" s="152" t="s">
        <v>143</v>
      </c>
      <c r="E170" s="153" t="s">
        <v>217</v>
      </c>
      <c r="F170" s="154" t="s">
        <v>218</v>
      </c>
      <c r="G170" s="155" t="s">
        <v>129</v>
      </c>
      <c r="H170" s="156">
        <v>25</v>
      </c>
      <c r="I170" s="100"/>
      <c r="J170" s="161">
        <f>ROUND(I170*H170,2)</f>
        <v>0</v>
      </c>
      <c r="K170" s="154" t="s">
        <v>1</v>
      </c>
      <c r="L170" s="101"/>
      <c r="M170" s="102" t="s">
        <v>1</v>
      </c>
      <c r="N170" s="103" t="s">
        <v>38</v>
      </c>
      <c r="P170" s="95">
        <f>O170*H170</f>
        <v>0</v>
      </c>
      <c r="Q170" s="95">
        <v>6.4000000000000003E-3</v>
      </c>
      <c r="R170" s="95">
        <f>Q170*H170</f>
        <v>0.16</v>
      </c>
      <c r="S170" s="95">
        <v>0</v>
      </c>
      <c r="T170" s="96">
        <f>S170*H170</f>
        <v>0</v>
      </c>
      <c r="AR170" s="97" t="s">
        <v>146</v>
      </c>
      <c r="AT170" s="97" t="s">
        <v>143</v>
      </c>
      <c r="AU170" s="97" t="s">
        <v>82</v>
      </c>
      <c r="AY170" s="14" t="s">
        <v>113</v>
      </c>
      <c r="BE170" s="98">
        <f>IF(N170="základní",J170,0)</f>
        <v>0</v>
      </c>
      <c r="BF170" s="98">
        <f>IF(N170="snížená",J170,0)</f>
        <v>0</v>
      </c>
      <c r="BG170" s="98">
        <f>IF(N170="zákl. přenesená",J170,0)</f>
        <v>0</v>
      </c>
      <c r="BH170" s="98">
        <f>IF(N170="sníž. přenesená",J170,0)</f>
        <v>0</v>
      </c>
      <c r="BI170" s="98">
        <f>IF(N170="nulová",J170,0)</f>
        <v>0</v>
      </c>
      <c r="BJ170" s="14" t="s">
        <v>80</v>
      </c>
      <c r="BK170" s="98">
        <f>ROUND(I170*H170,2)</f>
        <v>0</v>
      </c>
      <c r="BL170" s="14" t="s">
        <v>140</v>
      </c>
      <c r="BM170" s="97" t="s">
        <v>219</v>
      </c>
    </row>
    <row r="171" spans="2:65" s="1" customFormat="1">
      <c r="B171" s="28"/>
      <c r="D171" s="150" t="s">
        <v>124</v>
      </c>
      <c r="F171" s="151" t="s">
        <v>220</v>
      </c>
      <c r="L171" s="28"/>
      <c r="M171" s="99"/>
      <c r="T171" s="49"/>
      <c r="AT171" s="14" t="s">
        <v>124</v>
      </c>
      <c r="AU171" s="14" t="s">
        <v>82</v>
      </c>
    </row>
    <row r="172" spans="2:65" s="1" customFormat="1" ht="16.5" customHeight="1">
      <c r="B172" s="91"/>
      <c r="C172" s="152" t="s">
        <v>221</v>
      </c>
      <c r="D172" s="152" t="s">
        <v>143</v>
      </c>
      <c r="E172" s="153" t="s">
        <v>222</v>
      </c>
      <c r="F172" s="154" t="s">
        <v>223</v>
      </c>
      <c r="G172" s="155" t="s">
        <v>129</v>
      </c>
      <c r="H172" s="156">
        <v>106</v>
      </c>
      <c r="I172" s="100"/>
      <c r="J172" s="161">
        <f>ROUND(I172*H172,2)</f>
        <v>0</v>
      </c>
      <c r="K172" s="154" t="s">
        <v>1</v>
      </c>
      <c r="L172" s="101"/>
      <c r="M172" s="102" t="s">
        <v>1</v>
      </c>
      <c r="N172" s="103" t="s">
        <v>38</v>
      </c>
      <c r="P172" s="95">
        <f>O172*H172</f>
        <v>0</v>
      </c>
      <c r="Q172" s="95">
        <v>0</v>
      </c>
      <c r="R172" s="95">
        <f>Q172*H172</f>
        <v>0</v>
      </c>
      <c r="S172" s="95">
        <v>0</v>
      </c>
      <c r="T172" s="96">
        <f>S172*H172</f>
        <v>0</v>
      </c>
      <c r="AR172" s="97" t="s">
        <v>146</v>
      </c>
      <c r="AT172" s="97" t="s">
        <v>143</v>
      </c>
      <c r="AU172" s="97" t="s">
        <v>82</v>
      </c>
      <c r="AY172" s="14" t="s">
        <v>113</v>
      </c>
      <c r="BE172" s="98">
        <f>IF(N172="základní",J172,0)</f>
        <v>0</v>
      </c>
      <c r="BF172" s="98">
        <f>IF(N172="snížená",J172,0)</f>
        <v>0</v>
      </c>
      <c r="BG172" s="98">
        <f>IF(N172="zákl. přenesená",J172,0)</f>
        <v>0</v>
      </c>
      <c r="BH172" s="98">
        <f>IF(N172="sníž. přenesená",J172,0)</f>
        <v>0</v>
      </c>
      <c r="BI172" s="98">
        <f>IF(N172="nulová",J172,0)</f>
        <v>0</v>
      </c>
      <c r="BJ172" s="14" t="s">
        <v>80</v>
      </c>
      <c r="BK172" s="98">
        <f>ROUND(I172*H172,2)</f>
        <v>0</v>
      </c>
      <c r="BL172" s="14" t="s">
        <v>140</v>
      </c>
      <c r="BM172" s="97" t="s">
        <v>224</v>
      </c>
    </row>
    <row r="173" spans="2:65" s="1" customFormat="1">
      <c r="B173" s="28"/>
      <c r="D173" s="150" t="s">
        <v>124</v>
      </c>
      <c r="F173" s="151" t="s">
        <v>225</v>
      </c>
      <c r="L173" s="28"/>
      <c r="M173" s="99"/>
      <c r="T173" s="49"/>
      <c r="AT173" s="14" t="s">
        <v>124</v>
      </c>
      <c r="AU173" s="14" t="s">
        <v>82</v>
      </c>
    </row>
    <row r="174" spans="2:65" s="1" customFormat="1" ht="16.5" customHeight="1">
      <c r="B174" s="91"/>
      <c r="C174" s="152" t="s">
        <v>226</v>
      </c>
      <c r="D174" s="152" t="s">
        <v>143</v>
      </c>
      <c r="E174" s="153" t="s">
        <v>227</v>
      </c>
      <c r="F174" s="154" t="s">
        <v>228</v>
      </c>
      <c r="G174" s="155" t="s">
        <v>129</v>
      </c>
      <c r="H174" s="156">
        <v>7</v>
      </c>
      <c r="I174" s="100"/>
      <c r="J174" s="161">
        <f>ROUND(I174*H174,2)</f>
        <v>0</v>
      </c>
      <c r="K174" s="154" t="s">
        <v>1</v>
      </c>
      <c r="L174" s="101"/>
      <c r="M174" s="102" t="s">
        <v>1</v>
      </c>
      <c r="N174" s="103" t="s">
        <v>38</v>
      </c>
      <c r="P174" s="95">
        <f>O174*H174</f>
        <v>0</v>
      </c>
      <c r="Q174" s="95">
        <v>3.8999999999999998E-3</v>
      </c>
      <c r="R174" s="95">
        <f>Q174*H174</f>
        <v>2.7299999999999998E-2</v>
      </c>
      <c r="S174" s="95">
        <v>0</v>
      </c>
      <c r="T174" s="96">
        <f>S174*H174</f>
        <v>0</v>
      </c>
      <c r="AR174" s="97" t="s">
        <v>146</v>
      </c>
      <c r="AT174" s="97" t="s">
        <v>143</v>
      </c>
      <c r="AU174" s="97" t="s">
        <v>82</v>
      </c>
      <c r="AY174" s="14" t="s">
        <v>113</v>
      </c>
      <c r="BE174" s="98">
        <f>IF(N174="základní",J174,0)</f>
        <v>0</v>
      </c>
      <c r="BF174" s="98">
        <f>IF(N174="snížená",J174,0)</f>
        <v>0</v>
      </c>
      <c r="BG174" s="98">
        <f>IF(N174="zákl. přenesená",J174,0)</f>
        <v>0</v>
      </c>
      <c r="BH174" s="98">
        <f>IF(N174="sníž. přenesená",J174,0)</f>
        <v>0</v>
      </c>
      <c r="BI174" s="98">
        <f>IF(N174="nulová",J174,0)</f>
        <v>0</v>
      </c>
      <c r="BJ174" s="14" t="s">
        <v>80</v>
      </c>
      <c r="BK174" s="98">
        <f>ROUND(I174*H174,2)</f>
        <v>0</v>
      </c>
      <c r="BL174" s="14" t="s">
        <v>140</v>
      </c>
      <c r="BM174" s="97" t="s">
        <v>229</v>
      </c>
    </row>
    <row r="175" spans="2:65" s="1" customFormat="1">
      <c r="B175" s="28"/>
      <c r="D175" s="150" t="s">
        <v>124</v>
      </c>
      <c r="F175" s="151" t="s">
        <v>228</v>
      </c>
      <c r="L175" s="28"/>
      <c r="M175" s="99"/>
      <c r="T175" s="49"/>
      <c r="AT175" s="14" t="s">
        <v>124</v>
      </c>
      <c r="AU175" s="14" t="s">
        <v>82</v>
      </c>
    </row>
    <row r="176" spans="2:65" s="1" customFormat="1" ht="16.5" customHeight="1">
      <c r="B176" s="91"/>
      <c r="C176" s="152" t="s">
        <v>7</v>
      </c>
      <c r="D176" s="152" t="s">
        <v>143</v>
      </c>
      <c r="E176" s="153" t="s">
        <v>230</v>
      </c>
      <c r="F176" s="154" t="s">
        <v>231</v>
      </c>
      <c r="G176" s="155" t="s">
        <v>129</v>
      </c>
      <c r="H176" s="156">
        <v>8</v>
      </c>
      <c r="I176" s="100"/>
      <c r="J176" s="161">
        <f>ROUND(I176*H176,2)</f>
        <v>0</v>
      </c>
      <c r="K176" s="154" t="s">
        <v>1</v>
      </c>
      <c r="L176" s="101"/>
      <c r="M176" s="102" t="s">
        <v>1</v>
      </c>
      <c r="N176" s="103" t="s">
        <v>38</v>
      </c>
      <c r="P176" s="95">
        <f>O176*H176</f>
        <v>0</v>
      </c>
      <c r="Q176" s="95">
        <v>1E-3</v>
      </c>
      <c r="R176" s="95">
        <f>Q176*H176</f>
        <v>8.0000000000000002E-3</v>
      </c>
      <c r="S176" s="95">
        <v>0</v>
      </c>
      <c r="T176" s="96">
        <f>S176*H176</f>
        <v>0</v>
      </c>
      <c r="AR176" s="97" t="s">
        <v>146</v>
      </c>
      <c r="AT176" s="97" t="s">
        <v>143</v>
      </c>
      <c r="AU176" s="97" t="s">
        <v>82</v>
      </c>
      <c r="AY176" s="14" t="s">
        <v>113</v>
      </c>
      <c r="BE176" s="98">
        <f>IF(N176="základní",J176,0)</f>
        <v>0</v>
      </c>
      <c r="BF176" s="98">
        <f>IF(N176="snížená",J176,0)</f>
        <v>0</v>
      </c>
      <c r="BG176" s="98">
        <f>IF(N176="zákl. přenesená",J176,0)</f>
        <v>0</v>
      </c>
      <c r="BH176" s="98">
        <f>IF(N176="sníž. přenesená",J176,0)</f>
        <v>0</v>
      </c>
      <c r="BI176" s="98">
        <f>IF(N176="nulová",J176,0)</f>
        <v>0</v>
      </c>
      <c r="BJ176" s="14" t="s">
        <v>80</v>
      </c>
      <c r="BK176" s="98">
        <f>ROUND(I176*H176,2)</f>
        <v>0</v>
      </c>
      <c r="BL176" s="14" t="s">
        <v>140</v>
      </c>
      <c r="BM176" s="97" t="s">
        <v>232</v>
      </c>
    </row>
    <row r="177" spans="2:65" s="1" customFormat="1">
      <c r="B177" s="28"/>
      <c r="D177" s="150" t="s">
        <v>124</v>
      </c>
      <c r="F177" s="151" t="s">
        <v>231</v>
      </c>
      <c r="L177" s="28"/>
      <c r="M177" s="99"/>
      <c r="T177" s="49"/>
      <c r="AT177" s="14" t="s">
        <v>124</v>
      </c>
      <c r="AU177" s="14" t="s">
        <v>82</v>
      </c>
    </row>
    <row r="178" spans="2:65" s="1" customFormat="1" ht="24.2" customHeight="1">
      <c r="B178" s="91"/>
      <c r="C178" s="145" t="s">
        <v>233</v>
      </c>
      <c r="D178" s="145" t="s">
        <v>117</v>
      </c>
      <c r="E178" s="146" t="s">
        <v>234</v>
      </c>
      <c r="F178" s="147" t="s">
        <v>235</v>
      </c>
      <c r="G178" s="148" t="s">
        <v>129</v>
      </c>
      <c r="H178" s="149">
        <v>1</v>
      </c>
      <c r="I178" s="92"/>
      <c r="J178" s="160">
        <f>ROUND(I178*H178,2)</f>
        <v>0</v>
      </c>
      <c r="K178" s="147" t="s">
        <v>139</v>
      </c>
      <c r="L178" s="28"/>
      <c r="M178" s="93" t="s">
        <v>1</v>
      </c>
      <c r="N178" s="94" t="s">
        <v>38</v>
      </c>
      <c r="P178" s="95">
        <f>O178*H178</f>
        <v>0</v>
      </c>
      <c r="Q178" s="95">
        <v>0</v>
      </c>
      <c r="R178" s="95">
        <f>Q178*H178</f>
        <v>0</v>
      </c>
      <c r="S178" s="95">
        <v>0</v>
      </c>
      <c r="T178" s="96">
        <f>S178*H178</f>
        <v>0</v>
      </c>
      <c r="AR178" s="97" t="s">
        <v>140</v>
      </c>
      <c r="AT178" s="97" t="s">
        <v>117</v>
      </c>
      <c r="AU178" s="97" t="s">
        <v>82</v>
      </c>
      <c r="AY178" s="14" t="s">
        <v>113</v>
      </c>
      <c r="BE178" s="98">
        <f>IF(N178="základní",J178,0)</f>
        <v>0</v>
      </c>
      <c r="BF178" s="98">
        <f>IF(N178="snížená",J178,0)</f>
        <v>0</v>
      </c>
      <c r="BG178" s="98">
        <f>IF(N178="zákl. přenesená",J178,0)</f>
        <v>0</v>
      </c>
      <c r="BH178" s="98">
        <f>IF(N178="sníž. přenesená",J178,0)</f>
        <v>0</v>
      </c>
      <c r="BI178" s="98">
        <f>IF(N178="nulová",J178,0)</f>
        <v>0</v>
      </c>
      <c r="BJ178" s="14" t="s">
        <v>80</v>
      </c>
      <c r="BK178" s="98">
        <f>ROUND(I178*H178,2)</f>
        <v>0</v>
      </c>
      <c r="BL178" s="14" t="s">
        <v>140</v>
      </c>
      <c r="BM178" s="97" t="s">
        <v>236</v>
      </c>
    </row>
    <row r="179" spans="2:65" s="1" customFormat="1" ht="29.25">
      <c r="B179" s="28"/>
      <c r="D179" s="150" t="s">
        <v>124</v>
      </c>
      <c r="F179" s="151" t="s">
        <v>237</v>
      </c>
      <c r="L179" s="28"/>
      <c r="M179" s="99"/>
      <c r="T179" s="49"/>
      <c r="AT179" s="14" t="s">
        <v>124</v>
      </c>
      <c r="AU179" s="14" t="s">
        <v>82</v>
      </c>
    </row>
    <row r="180" spans="2:65" s="1" customFormat="1" ht="16.5" customHeight="1">
      <c r="B180" s="91"/>
      <c r="C180" s="145" t="s">
        <v>238</v>
      </c>
      <c r="D180" s="145" t="s">
        <v>117</v>
      </c>
      <c r="E180" s="146" t="s">
        <v>239</v>
      </c>
      <c r="F180" s="147" t="s">
        <v>240</v>
      </c>
      <c r="G180" s="148" t="s">
        <v>241</v>
      </c>
      <c r="H180" s="149">
        <v>1</v>
      </c>
      <c r="I180" s="92"/>
      <c r="J180" s="160">
        <f>ROUND(I180*H180,2)</f>
        <v>0</v>
      </c>
      <c r="K180" s="147" t="s">
        <v>139</v>
      </c>
      <c r="L180" s="28"/>
      <c r="M180" s="93" t="s">
        <v>1</v>
      </c>
      <c r="N180" s="94" t="s">
        <v>38</v>
      </c>
      <c r="P180" s="95">
        <f>O180*H180</f>
        <v>0</v>
      </c>
      <c r="Q180" s="95">
        <v>0</v>
      </c>
      <c r="R180" s="95">
        <f>Q180*H180</f>
        <v>0</v>
      </c>
      <c r="S180" s="95">
        <v>0</v>
      </c>
      <c r="T180" s="96">
        <f>S180*H180</f>
        <v>0</v>
      </c>
      <c r="AR180" s="97" t="s">
        <v>140</v>
      </c>
      <c r="AT180" s="97" t="s">
        <v>117</v>
      </c>
      <c r="AU180" s="97" t="s">
        <v>82</v>
      </c>
      <c r="AY180" s="14" t="s">
        <v>113</v>
      </c>
      <c r="BE180" s="98">
        <f>IF(N180="základní",J180,0)</f>
        <v>0</v>
      </c>
      <c r="BF180" s="98">
        <f>IF(N180="snížená",J180,0)</f>
        <v>0</v>
      </c>
      <c r="BG180" s="98">
        <f>IF(N180="zákl. přenesená",J180,0)</f>
        <v>0</v>
      </c>
      <c r="BH180" s="98">
        <f>IF(N180="sníž. přenesená",J180,0)</f>
        <v>0</v>
      </c>
      <c r="BI180" s="98">
        <f>IF(N180="nulová",J180,0)</f>
        <v>0</v>
      </c>
      <c r="BJ180" s="14" t="s">
        <v>80</v>
      </c>
      <c r="BK180" s="98">
        <f>ROUND(I180*H180,2)</f>
        <v>0</v>
      </c>
      <c r="BL180" s="14" t="s">
        <v>140</v>
      </c>
      <c r="BM180" s="97" t="s">
        <v>242</v>
      </c>
    </row>
    <row r="181" spans="2:65" s="1" customFormat="1" ht="19.5">
      <c r="B181" s="28"/>
      <c r="D181" s="150" t="s">
        <v>124</v>
      </c>
      <c r="F181" s="151" t="s">
        <v>243</v>
      </c>
      <c r="L181" s="28"/>
      <c r="M181" s="99"/>
      <c r="T181" s="49"/>
      <c r="AT181" s="14" t="s">
        <v>124</v>
      </c>
      <c r="AU181" s="14" t="s">
        <v>82</v>
      </c>
    </row>
    <row r="182" spans="2:65" s="1" customFormat="1" ht="24.2" customHeight="1">
      <c r="B182" s="91"/>
      <c r="C182" s="145" t="s">
        <v>244</v>
      </c>
      <c r="D182" s="145" t="s">
        <v>117</v>
      </c>
      <c r="E182" s="146" t="s">
        <v>245</v>
      </c>
      <c r="F182" s="147" t="s">
        <v>246</v>
      </c>
      <c r="G182" s="148" t="s">
        <v>247</v>
      </c>
      <c r="H182" s="108"/>
      <c r="I182" s="92"/>
      <c r="J182" s="160">
        <f>ROUND(I182*H182,2)</f>
        <v>0</v>
      </c>
      <c r="K182" s="147" t="s">
        <v>139</v>
      </c>
      <c r="L182" s="28"/>
      <c r="M182" s="93" t="s">
        <v>1</v>
      </c>
      <c r="N182" s="94" t="s">
        <v>38</v>
      </c>
      <c r="P182" s="95">
        <f>O182*H182</f>
        <v>0</v>
      </c>
      <c r="Q182" s="95">
        <v>0</v>
      </c>
      <c r="R182" s="95">
        <f>Q182*H182</f>
        <v>0</v>
      </c>
      <c r="S182" s="95">
        <v>0</v>
      </c>
      <c r="T182" s="96">
        <f>S182*H182</f>
        <v>0</v>
      </c>
      <c r="AR182" s="97" t="s">
        <v>140</v>
      </c>
      <c r="AT182" s="97" t="s">
        <v>117</v>
      </c>
      <c r="AU182" s="97" t="s">
        <v>82</v>
      </c>
      <c r="AY182" s="14" t="s">
        <v>113</v>
      </c>
      <c r="BE182" s="98">
        <f>IF(N182="základní",J182,0)</f>
        <v>0</v>
      </c>
      <c r="BF182" s="98">
        <f>IF(N182="snížená",J182,0)</f>
        <v>0</v>
      </c>
      <c r="BG182" s="98">
        <f>IF(N182="zákl. přenesená",J182,0)</f>
        <v>0</v>
      </c>
      <c r="BH182" s="98">
        <f>IF(N182="sníž. přenesená",J182,0)</f>
        <v>0</v>
      </c>
      <c r="BI182" s="98">
        <f>IF(N182="nulová",J182,0)</f>
        <v>0</v>
      </c>
      <c r="BJ182" s="14" t="s">
        <v>80</v>
      </c>
      <c r="BK182" s="98">
        <f>ROUND(I182*H182,2)</f>
        <v>0</v>
      </c>
      <c r="BL182" s="14" t="s">
        <v>140</v>
      </c>
      <c r="BM182" s="97" t="s">
        <v>248</v>
      </c>
    </row>
    <row r="183" spans="2:65" s="1" customFormat="1" ht="29.25">
      <c r="B183" s="28"/>
      <c r="D183" s="150" t="s">
        <v>124</v>
      </c>
      <c r="F183" s="151" t="s">
        <v>249</v>
      </c>
      <c r="L183" s="28"/>
      <c r="M183" s="99"/>
      <c r="T183" s="49"/>
      <c r="AT183" s="14" t="s">
        <v>124</v>
      </c>
      <c r="AU183" s="14" t="s">
        <v>82</v>
      </c>
    </row>
    <row r="184" spans="2:65" s="11" customFormat="1" ht="22.9" customHeight="1">
      <c r="B184" s="84"/>
      <c r="D184" s="85" t="s">
        <v>72</v>
      </c>
      <c r="E184" s="143" t="s">
        <v>250</v>
      </c>
      <c r="F184" s="143" t="s">
        <v>251</v>
      </c>
      <c r="J184" s="144">
        <f>BK184</f>
        <v>0</v>
      </c>
      <c r="L184" s="84"/>
      <c r="M184" s="86"/>
      <c r="P184" s="87">
        <f>SUM(P185:P188)</f>
        <v>0</v>
      </c>
      <c r="R184" s="87">
        <f>SUM(R185:R188)</f>
        <v>2.3E-2</v>
      </c>
      <c r="T184" s="88">
        <f>SUM(T185:T188)</f>
        <v>0</v>
      </c>
      <c r="AR184" s="85" t="s">
        <v>82</v>
      </c>
      <c r="AT184" s="89" t="s">
        <v>72</v>
      </c>
      <c r="AU184" s="89" t="s">
        <v>80</v>
      </c>
      <c r="AY184" s="85" t="s">
        <v>113</v>
      </c>
      <c r="BK184" s="90">
        <f>SUM(BK185:BK188)</f>
        <v>0</v>
      </c>
    </row>
    <row r="185" spans="2:65" s="1" customFormat="1" ht="24.2" customHeight="1">
      <c r="B185" s="91"/>
      <c r="C185" s="145" t="s">
        <v>252</v>
      </c>
      <c r="D185" s="145" t="s">
        <v>117</v>
      </c>
      <c r="E185" s="146" t="s">
        <v>253</v>
      </c>
      <c r="F185" s="147" t="s">
        <v>254</v>
      </c>
      <c r="G185" s="148" t="s">
        <v>120</v>
      </c>
      <c r="H185" s="149">
        <v>50</v>
      </c>
      <c r="I185" s="92"/>
      <c r="J185" s="160">
        <f>ROUND(I185*H185,2)</f>
        <v>0</v>
      </c>
      <c r="K185" s="147" t="s">
        <v>1</v>
      </c>
      <c r="L185" s="28"/>
      <c r="M185" s="93" t="s">
        <v>1</v>
      </c>
      <c r="N185" s="94" t="s">
        <v>38</v>
      </c>
      <c r="P185" s="95">
        <f>O185*H185</f>
        <v>0</v>
      </c>
      <c r="Q185" s="95">
        <v>2.0000000000000001E-4</v>
      </c>
      <c r="R185" s="95">
        <f>Q185*H185</f>
        <v>0.01</v>
      </c>
      <c r="S185" s="95">
        <v>0</v>
      </c>
      <c r="T185" s="96">
        <f>S185*H185</f>
        <v>0</v>
      </c>
      <c r="AR185" s="97" t="s">
        <v>140</v>
      </c>
      <c r="AT185" s="97" t="s">
        <v>117</v>
      </c>
      <c r="AU185" s="97" t="s">
        <v>82</v>
      </c>
      <c r="AY185" s="14" t="s">
        <v>113</v>
      </c>
      <c r="BE185" s="98">
        <f>IF(N185="základní",J185,0)</f>
        <v>0</v>
      </c>
      <c r="BF185" s="98">
        <f>IF(N185="snížená",J185,0)</f>
        <v>0</v>
      </c>
      <c r="BG185" s="98">
        <f>IF(N185="zákl. přenesená",J185,0)</f>
        <v>0</v>
      </c>
      <c r="BH185" s="98">
        <f>IF(N185="sníž. přenesená",J185,0)</f>
        <v>0</v>
      </c>
      <c r="BI185" s="98">
        <f>IF(N185="nulová",J185,0)</f>
        <v>0</v>
      </c>
      <c r="BJ185" s="14" t="s">
        <v>80</v>
      </c>
      <c r="BK185" s="98">
        <f>ROUND(I185*H185,2)</f>
        <v>0</v>
      </c>
      <c r="BL185" s="14" t="s">
        <v>140</v>
      </c>
      <c r="BM185" s="97" t="s">
        <v>255</v>
      </c>
    </row>
    <row r="186" spans="2:65" s="1" customFormat="1" ht="19.5">
      <c r="B186" s="28"/>
      <c r="D186" s="150" t="s">
        <v>124</v>
      </c>
      <c r="F186" s="151" t="s">
        <v>254</v>
      </c>
      <c r="L186" s="28"/>
      <c r="M186" s="99"/>
      <c r="T186" s="49"/>
      <c r="AT186" s="14" t="s">
        <v>124</v>
      </c>
      <c r="AU186" s="14" t="s">
        <v>82</v>
      </c>
    </row>
    <row r="187" spans="2:65" s="1" customFormat="1" ht="33" customHeight="1">
      <c r="B187" s="91"/>
      <c r="C187" s="145" t="s">
        <v>256</v>
      </c>
      <c r="D187" s="145" t="s">
        <v>117</v>
      </c>
      <c r="E187" s="146" t="s">
        <v>257</v>
      </c>
      <c r="F187" s="147" t="s">
        <v>258</v>
      </c>
      <c r="G187" s="148" t="s">
        <v>120</v>
      </c>
      <c r="H187" s="149">
        <v>50</v>
      </c>
      <c r="I187" s="92"/>
      <c r="J187" s="160">
        <f>ROUND(I187*H187,2)</f>
        <v>0</v>
      </c>
      <c r="K187" s="147" t="s">
        <v>259</v>
      </c>
      <c r="L187" s="28"/>
      <c r="M187" s="93" t="s">
        <v>1</v>
      </c>
      <c r="N187" s="94" t="s">
        <v>38</v>
      </c>
      <c r="P187" s="95">
        <f>O187*H187</f>
        <v>0</v>
      </c>
      <c r="Q187" s="95">
        <v>2.5999999999999998E-4</v>
      </c>
      <c r="R187" s="95">
        <f>Q187*H187</f>
        <v>1.2999999999999999E-2</v>
      </c>
      <c r="S187" s="95">
        <v>0</v>
      </c>
      <c r="T187" s="96">
        <f>S187*H187</f>
        <v>0</v>
      </c>
      <c r="AR187" s="97" t="s">
        <v>140</v>
      </c>
      <c r="AT187" s="97" t="s">
        <v>117</v>
      </c>
      <c r="AU187" s="97" t="s">
        <v>82</v>
      </c>
      <c r="AY187" s="14" t="s">
        <v>113</v>
      </c>
      <c r="BE187" s="98">
        <f>IF(N187="základní",J187,0)</f>
        <v>0</v>
      </c>
      <c r="BF187" s="98">
        <f>IF(N187="snížená",J187,0)</f>
        <v>0</v>
      </c>
      <c r="BG187" s="98">
        <f>IF(N187="zákl. přenesená",J187,0)</f>
        <v>0</v>
      </c>
      <c r="BH187" s="98">
        <f>IF(N187="sníž. přenesená",J187,0)</f>
        <v>0</v>
      </c>
      <c r="BI187" s="98">
        <f>IF(N187="nulová",J187,0)</f>
        <v>0</v>
      </c>
      <c r="BJ187" s="14" t="s">
        <v>80</v>
      </c>
      <c r="BK187" s="98">
        <f>ROUND(I187*H187,2)</f>
        <v>0</v>
      </c>
      <c r="BL187" s="14" t="s">
        <v>140</v>
      </c>
      <c r="BM187" s="97" t="s">
        <v>260</v>
      </c>
    </row>
    <row r="188" spans="2:65" s="1" customFormat="1" ht="29.25">
      <c r="B188" s="28"/>
      <c r="D188" s="150" t="s">
        <v>124</v>
      </c>
      <c r="F188" s="151" t="s">
        <v>261</v>
      </c>
      <c r="L188" s="28"/>
      <c r="M188" s="99"/>
      <c r="T188" s="49"/>
      <c r="AT188" s="14" t="s">
        <v>124</v>
      </c>
      <c r="AU188" s="14" t="s">
        <v>82</v>
      </c>
    </row>
    <row r="189" spans="2:65" s="11" customFormat="1" ht="25.9" customHeight="1">
      <c r="B189" s="84"/>
      <c r="D189" s="85" t="s">
        <v>72</v>
      </c>
      <c r="E189" s="141" t="s">
        <v>143</v>
      </c>
      <c r="F189" s="141" t="s">
        <v>262</v>
      </c>
      <c r="J189" s="142">
        <f>BK189</f>
        <v>0</v>
      </c>
      <c r="L189" s="84"/>
      <c r="M189" s="86"/>
      <c r="P189" s="87">
        <f>P190</f>
        <v>0</v>
      </c>
      <c r="R189" s="87">
        <f>R190</f>
        <v>0</v>
      </c>
      <c r="T189" s="88">
        <f>T190</f>
        <v>0</v>
      </c>
      <c r="AR189" s="85" t="s">
        <v>151</v>
      </c>
      <c r="AT189" s="89" t="s">
        <v>72</v>
      </c>
      <c r="AU189" s="89" t="s">
        <v>73</v>
      </c>
      <c r="AY189" s="85" t="s">
        <v>113</v>
      </c>
      <c r="BK189" s="90">
        <f>BK190</f>
        <v>0</v>
      </c>
    </row>
    <row r="190" spans="2:65" s="11" customFormat="1" ht="22.9" customHeight="1">
      <c r="B190" s="84"/>
      <c r="D190" s="85" t="s">
        <v>72</v>
      </c>
      <c r="E190" s="143" t="s">
        <v>263</v>
      </c>
      <c r="F190" s="143" t="s">
        <v>264</v>
      </c>
      <c r="J190" s="144">
        <f>BK190</f>
        <v>0</v>
      </c>
      <c r="L190" s="84"/>
      <c r="M190" s="86"/>
      <c r="P190" s="87">
        <f>SUM(P191:P192)</f>
        <v>0</v>
      </c>
      <c r="R190" s="87">
        <f>SUM(R191:R192)</f>
        <v>0</v>
      </c>
      <c r="T190" s="88">
        <f>SUM(T191:T192)</f>
        <v>0</v>
      </c>
      <c r="AR190" s="85" t="s">
        <v>151</v>
      </c>
      <c r="AT190" s="89" t="s">
        <v>72</v>
      </c>
      <c r="AU190" s="89" t="s">
        <v>80</v>
      </c>
      <c r="AY190" s="85" t="s">
        <v>113</v>
      </c>
      <c r="BK190" s="90">
        <f>SUM(BK191:BK192)</f>
        <v>0</v>
      </c>
    </row>
    <row r="191" spans="2:65" s="1" customFormat="1" ht="33" customHeight="1">
      <c r="B191" s="91"/>
      <c r="C191" s="145" t="s">
        <v>265</v>
      </c>
      <c r="D191" s="145" t="s">
        <v>117</v>
      </c>
      <c r="E191" s="146" t="s">
        <v>266</v>
      </c>
      <c r="F191" s="147" t="s">
        <v>267</v>
      </c>
      <c r="G191" s="148" t="s">
        <v>268</v>
      </c>
      <c r="H191" s="149">
        <v>0.2</v>
      </c>
      <c r="I191" s="92"/>
      <c r="J191" s="160">
        <f>ROUND(I191*H191,2)</f>
        <v>0</v>
      </c>
      <c r="K191" s="147" t="s">
        <v>139</v>
      </c>
      <c r="L191" s="28"/>
      <c r="M191" s="93" t="s">
        <v>1</v>
      </c>
      <c r="N191" s="94" t="s">
        <v>38</v>
      </c>
      <c r="P191" s="95">
        <f>O191*H191</f>
        <v>0</v>
      </c>
      <c r="Q191" s="95">
        <v>0</v>
      </c>
      <c r="R191" s="95">
        <f>Q191*H191</f>
        <v>0</v>
      </c>
      <c r="S191" s="95">
        <v>0</v>
      </c>
      <c r="T191" s="96">
        <f>S191*H191</f>
        <v>0</v>
      </c>
      <c r="AR191" s="97" t="s">
        <v>269</v>
      </c>
      <c r="AT191" s="97" t="s">
        <v>117</v>
      </c>
      <c r="AU191" s="97" t="s">
        <v>82</v>
      </c>
      <c r="AY191" s="14" t="s">
        <v>113</v>
      </c>
      <c r="BE191" s="98">
        <f>IF(N191="základní",J191,0)</f>
        <v>0</v>
      </c>
      <c r="BF191" s="98">
        <f>IF(N191="snížená",J191,0)</f>
        <v>0</v>
      </c>
      <c r="BG191" s="98">
        <f>IF(N191="zákl. přenesená",J191,0)</f>
        <v>0</v>
      </c>
      <c r="BH191" s="98">
        <f>IF(N191="sníž. přenesená",J191,0)</f>
        <v>0</v>
      </c>
      <c r="BI191" s="98">
        <f>IF(N191="nulová",J191,0)</f>
        <v>0</v>
      </c>
      <c r="BJ191" s="14" t="s">
        <v>80</v>
      </c>
      <c r="BK191" s="98">
        <f>ROUND(I191*H191,2)</f>
        <v>0</v>
      </c>
      <c r="BL191" s="14" t="s">
        <v>269</v>
      </c>
      <c r="BM191" s="97" t="s">
        <v>270</v>
      </c>
    </row>
    <row r="192" spans="2:65" s="1" customFormat="1" ht="29.25">
      <c r="B192" s="28"/>
      <c r="D192" s="150" t="s">
        <v>124</v>
      </c>
      <c r="F192" s="151" t="s">
        <v>271</v>
      </c>
      <c r="L192" s="28"/>
      <c r="M192" s="99"/>
      <c r="T192" s="49"/>
      <c r="AT192" s="14" t="s">
        <v>124</v>
      </c>
      <c r="AU192" s="14" t="s">
        <v>82</v>
      </c>
    </row>
    <row r="193" spans="2:65" s="11" customFormat="1" ht="25.9" customHeight="1">
      <c r="B193" s="84"/>
      <c r="D193" s="85" t="s">
        <v>72</v>
      </c>
      <c r="E193" s="141" t="s">
        <v>272</v>
      </c>
      <c r="F193" s="141" t="s">
        <v>273</v>
      </c>
      <c r="J193" s="142">
        <f>BK193</f>
        <v>0</v>
      </c>
      <c r="L193" s="84"/>
      <c r="M193" s="86"/>
      <c r="P193" s="87">
        <f>SUM(P194:P199)</f>
        <v>0</v>
      </c>
      <c r="R193" s="87">
        <f>SUM(R194:R199)</f>
        <v>0</v>
      </c>
      <c r="T193" s="88">
        <f>SUM(T194:T199)</f>
        <v>0</v>
      </c>
      <c r="AR193" s="85" t="s">
        <v>122</v>
      </c>
      <c r="AT193" s="89" t="s">
        <v>72</v>
      </c>
      <c r="AU193" s="89" t="s">
        <v>73</v>
      </c>
      <c r="AY193" s="85" t="s">
        <v>113</v>
      </c>
      <c r="BK193" s="90">
        <f>SUM(BK194:BK199)</f>
        <v>0</v>
      </c>
    </row>
    <row r="194" spans="2:65" s="1" customFormat="1" ht="16.5" customHeight="1">
      <c r="B194" s="91"/>
      <c r="C194" s="145" t="s">
        <v>274</v>
      </c>
      <c r="D194" s="145" t="s">
        <v>117</v>
      </c>
      <c r="E194" s="146" t="s">
        <v>275</v>
      </c>
      <c r="F194" s="147" t="s">
        <v>276</v>
      </c>
      <c r="G194" s="148" t="s">
        <v>277</v>
      </c>
      <c r="H194" s="149">
        <v>24</v>
      </c>
      <c r="I194" s="92"/>
      <c r="J194" s="160">
        <f>ROUND(I194*H194,2)</f>
        <v>0</v>
      </c>
      <c r="K194" s="147" t="s">
        <v>139</v>
      </c>
      <c r="L194" s="28"/>
      <c r="M194" s="93" t="s">
        <v>1</v>
      </c>
      <c r="N194" s="94" t="s">
        <v>38</v>
      </c>
      <c r="P194" s="95">
        <f>O194*H194</f>
        <v>0</v>
      </c>
      <c r="Q194" s="95">
        <v>0</v>
      </c>
      <c r="R194" s="95">
        <f>Q194*H194</f>
        <v>0</v>
      </c>
      <c r="S194" s="95">
        <v>0</v>
      </c>
      <c r="T194" s="96">
        <f>S194*H194</f>
        <v>0</v>
      </c>
      <c r="AR194" s="97" t="s">
        <v>278</v>
      </c>
      <c r="AT194" s="97" t="s">
        <v>117</v>
      </c>
      <c r="AU194" s="97" t="s">
        <v>80</v>
      </c>
      <c r="AY194" s="14" t="s">
        <v>113</v>
      </c>
      <c r="BE194" s="98">
        <f>IF(N194="základní",J194,0)</f>
        <v>0</v>
      </c>
      <c r="BF194" s="98">
        <f>IF(N194="snížená",J194,0)</f>
        <v>0</v>
      </c>
      <c r="BG194" s="98">
        <f>IF(N194="zákl. přenesená",J194,0)</f>
        <v>0</v>
      </c>
      <c r="BH194" s="98">
        <f>IF(N194="sníž. přenesená",J194,0)</f>
        <v>0</v>
      </c>
      <c r="BI194" s="98">
        <f>IF(N194="nulová",J194,0)</f>
        <v>0</v>
      </c>
      <c r="BJ194" s="14" t="s">
        <v>80</v>
      </c>
      <c r="BK194" s="98">
        <f>ROUND(I194*H194,2)</f>
        <v>0</v>
      </c>
      <c r="BL194" s="14" t="s">
        <v>278</v>
      </c>
      <c r="BM194" s="97" t="s">
        <v>279</v>
      </c>
    </row>
    <row r="195" spans="2:65" s="1" customFormat="1" ht="19.5">
      <c r="B195" s="28"/>
      <c r="D195" s="150" t="s">
        <v>124</v>
      </c>
      <c r="F195" s="151" t="s">
        <v>280</v>
      </c>
      <c r="L195" s="28"/>
      <c r="M195" s="99"/>
      <c r="T195" s="49"/>
      <c r="AT195" s="14" t="s">
        <v>124</v>
      </c>
      <c r="AU195" s="14" t="s">
        <v>80</v>
      </c>
    </row>
    <row r="196" spans="2:65" s="12" customFormat="1">
      <c r="B196" s="104"/>
      <c r="D196" s="150" t="s">
        <v>149</v>
      </c>
      <c r="E196" s="107" t="s">
        <v>1</v>
      </c>
      <c r="F196" s="157" t="s">
        <v>288</v>
      </c>
      <c r="H196" s="158">
        <v>24</v>
      </c>
      <c r="L196" s="104"/>
      <c r="M196" s="105"/>
      <c r="T196" s="106"/>
      <c r="AT196" s="107" t="s">
        <v>149</v>
      </c>
      <c r="AU196" s="107" t="s">
        <v>80</v>
      </c>
      <c r="AV196" s="12" t="s">
        <v>82</v>
      </c>
      <c r="AW196" s="12" t="s">
        <v>29</v>
      </c>
      <c r="AX196" s="12" t="s">
        <v>80</v>
      </c>
      <c r="AY196" s="107" t="s">
        <v>113</v>
      </c>
    </row>
    <row r="197" spans="2:65" s="1" customFormat="1" ht="16.5" customHeight="1">
      <c r="B197" s="91"/>
      <c r="C197" s="145" t="s">
        <v>281</v>
      </c>
      <c r="D197" s="145" t="s">
        <v>117</v>
      </c>
      <c r="E197" s="146" t="s">
        <v>282</v>
      </c>
      <c r="F197" s="147" t="s">
        <v>283</v>
      </c>
      <c r="G197" s="148" t="s">
        <v>277</v>
      </c>
      <c r="H197" s="149">
        <v>24</v>
      </c>
      <c r="I197" s="92"/>
      <c r="J197" s="160">
        <f>ROUND(I197*H197,2)</f>
        <v>0</v>
      </c>
      <c r="K197" s="147" t="s">
        <v>139</v>
      </c>
      <c r="L197" s="28"/>
      <c r="M197" s="93" t="s">
        <v>1</v>
      </c>
      <c r="N197" s="94" t="s">
        <v>38</v>
      </c>
      <c r="P197" s="95">
        <f>O197*H197</f>
        <v>0</v>
      </c>
      <c r="Q197" s="95">
        <v>0</v>
      </c>
      <c r="R197" s="95">
        <f>Q197*H197</f>
        <v>0</v>
      </c>
      <c r="S197" s="95">
        <v>0</v>
      </c>
      <c r="T197" s="96">
        <f>S197*H197</f>
        <v>0</v>
      </c>
      <c r="AR197" s="97" t="s">
        <v>278</v>
      </c>
      <c r="AT197" s="97" t="s">
        <v>117</v>
      </c>
      <c r="AU197" s="97" t="s">
        <v>80</v>
      </c>
      <c r="AY197" s="14" t="s">
        <v>113</v>
      </c>
      <c r="BE197" s="98">
        <f>IF(N197="základní",J197,0)</f>
        <v>0</v>
      </c>
      <c r="BF197" s="98">
        <f>IF(N197="snížená",J197,0)</f>
        <v>0</v>
      </c>
      <c r="BG197" s="98">
        <f>IF(N197="zákl. přenesená",J197,0)</f>
        <v>0</v>
      </c>
      <c r="BH197" s="98">
        <f>IF(N197="sníž. přenesená",J197,0)</f>
        <v>0</v>
      </c>
      <c r="BI197" s="98">
        <f>IF(N197="nulová",J197,0)</f>
        <v>0</v>
      </c>
      <c r="BJ197" s="14" t="s">
        <v>80</v>
      </c>
      <c r="BK197" s="98">
        <f>ROUND(I197*H197,2)</f>
        <v>0</v>
      </c>
      <c r="BL197" s="14" t="s">
        <v>278</v>
      </c>
      <c r="BM197" s="97" t="s">
        <v>284</v>
      </c>
    </row>
    <row r="198" spans="2:65" s="1" customFormat="1" ht="19.5">
      <c r="B198" s="28"/>
      <c r="D198" s="150" t="s">
        <v>124</v>
      </c>
      <c r="F198" s="151" t="s">
        <v>285</v>
      </c>
      <c r="L198" s="28"/>
      <c r="M198" s="99"/>
      <c r="T198" s="49"/>
      <c r="AT198" s="14" t="s">
        <v>124</v>
      </c>
      <c r="AU198" s="14" t="s">
        <v>80</v>
      </c>
    </row>
    <row r="199" spans="2:65" s="12" customFormat="1">
      <c r="B199" s="104"/>
      <c r="D199" s="150" t="s">
        <v>149</v>
      </c>
      <c r="E199" s="107" t="s">
        <v>1</v>
      </c>
      <c r="F199" s="157" t="s">
        <v>288</v>
      </c>
      <c r="H199" s="158">
        <v>24</v>
      </c>
      <c r="L199" s="104"/>
      <c r="M199" s="109"/>
      <c r="N199" s="110"/>
      <c r="O199" s="110"/>
      <c r="P199" s="110"/>
      <c r="Q199" s="110"/>
      <c r="R199" s="110"/>
      <c r="S199" s="110"/>
      <c r="T199" s="111"/>
      <c r="AT199" s="107" t="s">
        <v>149</v>
      </c>
      <c r="AU199" s="107" t="s">
        <v>80</v>
      </c>
      <c r="AV199" s="12" t="s">
        <v>82</v>
      </c>
      <c r="AW199" s="12" t="s">
        <v>29</v>
      </c>
      <c r="AX199" s="12" t="s">
        <v>80</v>
      </c>
      <c r="AY199" s="107" t="s">
        <v>113</v>
      </c>
    </row>
    <row r="200" spans="2:65" s="1" customFormat="1" ht="6.95" customHeight="1">
      <c r="B200" s="39"/>
      <c r="C200" s="40"/>
      <c r="D200" s="40"/>
      <c r="E200" s="40"/>
      <c r="F200" s="40"/>
      <c r="G200" s="40"/>
      <c r="H200" s="40"/>
      <c r="I200" s="40"/>
      <c r="J200" s="40"/>
      <c r="K200" s="40"/>
      <c r="L200" s="28"/>
    </row>
  </sheetData>
  <sheetProtection algorithmName="SHA-512" hashValue="4W28cRGbaanSKovxDFailWV7k4qBYpY1RHqFz/aFaqf2aS/h7DZgcYtOu/lq/evtQUzbqQ+HMb8Af7tdQed0og==" saltValue="iEGFkwwtw/y/lkmcxB1nZw==" spinCount="100000" sheet="1" objects="1" scenarios="1"/>
  <autoFilter ref="C123:K199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výměna osvětlo...</vt:lpstr>
      <vt:lpstr>'Rekapitulace stavby'!Názvy_tisku</vt:lpstr>
      <vt:lpstr>'výměna osvětlo...'!Názvy_tisku</vt:lpstr>
      <vt:lpstr>'Rekapitulace stavby'!Oblast_tisku</vt:lpstr>
      <vt:lpstr>'výměna osvětlo...'!Oblast_tisku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SIMA\Miroslav Šíma</dc:creator>
  <cp:lastModifiedBy>Antošová Kateřina, Mgr.</cp:lastModifiedBy>
  <cp:lastPrinted>2025-02-20T13:27:47Z</cp:lastPrinted>
  <dcterms:created xsi:type="dcterms:W3CDTF">2025-02-19T20:59:33Z</dcterms:created>
  <dcterms:modified xsi:type="dcterms:W3CDTF">2025-03-24T14:34:35Z</dcterms:modified>
</cp:coreProperties>
</file>