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ntosova\Desktop\VZMR\VZ Realizace úpravy plochy u OD LABE\Výzva\"/>
    </mc:Choice>
  </mc:AlternateContent>
  <xr:revisionPtr revIDLastSave="0" documentId="8_{1D753E94-71C7-4878-970C-1381F1D4FE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SO 101 - Plocha u OD Labe" sheetId="2" r:id="rId2"/>
    <sheet name="VON - Vedlejší a ostatní ..." sheetId="3" r:id="rId3"/>
    <sheet name="Pokyny pro vyplnění" sheetId="4" r:id="rId4"/>
  </sheets>
  <definedNames>
    <definedName name="_xlnm._FilterDatabase" localSheetId="1" hidden="1">'SO 101 - Plocha u OD Labe'!$C$94:$K$452</definedName>
    <definedName name="_xlnm._FilterDatabase" localSheetId="2" hidden="1">'VON - Vedlejší a ostatní ...'!$C$81:$K$111</definedName>
    <definedName name="_xlnm.Print_Titles" localSheetId="0">'Rekapitulace stavby'!$52:$52</definedName>
    <definedName name="_xlnm.Print_Titles" localSheetId="1">'SO 101 - Plocha u OD Labe'!$94:$94</definedName>
    <definedName name="_xlnm.Print_Titles" localSheetId="2">'VON - Vedlejší a ostatní ...'!$81:$81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Plocha u OD Labe'!$C$4:$J$39,'SO 101 - Plocha u OD Labe'!$C$45:$J$76,'SO 101 - Plocha u OD Labe'!$C$82:$K$452</definedName>
    <definedName name="_xlnm.Print_Area" localSheetId="2">'VON - Vedlejší a ostatní ...'!$C$4:$J$39,'VON - Vedlejší a ostatní ...'!$C$45:$J$63,'VON - Vedlejší a ostatní ...'!$C$69:$K$111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03" i="3"/>
  <c r="BH103" i="3"/>
  <c r="BG103" i="3"/>
  <c r="BF103" i="3"/>
  <c r="T103" i="3"/>
  <c r="T102" i="3" s="1"/>
  <c r="R103" i="3"/>
  <c r="R102" i="3" s="1"/>
  <c r="P103" i="3"/>
  <c r="P102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BI85" i="3"/>
  <c r="BH85" i="3"/>
  <c r="BG85" i="3"/>
  <c r="BF85" i="3"/>
  <c r="T85" i="3"/>
  <c r="R85" i="3"/>
  <c r="P85" i="3"/>
  <c r="J79" i="3"/>
  <c r="J78" i="3"/>
  <c r="F78" i="3"/>
  <c r="F76" i="3"/>
  <c r="E74" i="3"/>
  <c r="J55" i="3"/>
  <c r="J54" i="3"/>
  <c r="F54" i="3"/>
  <c r="F52" i="3"/>
  <c r="E50" i="3"/>
  <c r="J18" i="3"/>
  <c r="E18" i="3"/>
  <c r="F79" i="3" s="1"/>
  <c r="J17" i="3"/>
  <c r="J12" i="3"/>
  <c r="J76" i="3"/>
  <c r="E7" i="3"/>
  <c r="E48" i="3"/>
  <c r="J37" i="2"/>
  <c r="J36" i="2"/>
  <c r="AY55" i="1"/>
  <c r="J35" i="2"/>
  <c r="AX55" i="1" s="1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0" i="2"/>
  <c r="BH360" i="2"/>
  <c r="BG360" i="2"/>
  <c r="BF360" i="2"/>
  <c r="T360" i="2"/>
  <c r="R360" i="2"/>
  <c r="P360" i="2"/>
  <c r="BI351" i="2"/>
  <c r="BH351" i="2"/>
  <c r="BG351" i="2"/>
  <c r="BF351" i="2"/>
  <c r="T351" i="2"/>
  <c r="R351" i="2"/>
  <c r="P351" i="2"/>
  <c r="BI345" i="2"/>
  <c r="BH345" i="2"/>
  <c r="BG345" i="2"/>
  <c r="BF345" i="2"/>
  <c r="T345" i="2"/>
  <c r="R345" i="2"/>
  <c r="P345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T311" i="2" s="1"/>
  <c r="R312" i="2"/>
  <c r="R311" i="2"/>
  <c r="P312" i="2"/>
  <c r="P311" i="2" s="1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3" i="2"/>
  <c r="BH293" i="2"/>
  <c r="BG293" i="2"/>
  <c r="BF293" i="2"/>
  <c r="T293" i="2"/>
  <c r="R293" i="2"/>
  <c r="P293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4" i="2"/>
  <c r="BH214" i="2"/>
  <c r="BG214" i="2"/>
  <c r="BF214" i="2"/>
  <c r="T214" i="2"/>
  <c r="R214" i="2"/>
  <c r="P214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3" i="2"/>
  <c r="BH183" i="2"/>
  <c r="BG183" i="2"/>
  <c r="BF183" i="2"/>
  <c r="T183" i="2"/>
  <c r="T182" i="2" s="1"/>
  <c r="R183" i="2"/>
  <c r="R182" i="2" s="1"/>
  <c r="P183" i="2"/>
  <c r="P182" i="2" s="1"/>
  <c r="BI179" i="2"/>
  <c r="BH179" i="2"/>
  <c r="BG179" i="2"/>
  <c r="BF179" i="2"/>
  <c r="T179" i="2"/>
  <c r="R179" i="2"/>
  <c r="P17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J92" i="2"/>
  <c r="J91" i="2"/>
  <c r="F91" i="2"/>
  <c r="F89" i="2"/>
  <c r="E87" i="2"/>
  <c r="J55" i="2"/>
  <c r="J54" i="2"/>
  <c r="F54" i="2"/>
  <c r="F52" i="2"/>
  <c r="E50" i="2"/>
  <c r="J18" i="2"/>
  <c r="E18" i="2"/>
  <c r="F55" i="2" s="1"/>
  <c r="J17" i="2"/>
  <c r="J12" i="2"/>
  <c r="J89" i="2" s="1"/>
  <c r="E7" i="2"/>
  <c r="E85" i="2" s="1"/>
  <c r="L50" i="1"/>
  <c r="AM50" i="1"/>
  <c r="AM49" i="1"/>
  <c r="L49" i="1"/>
  <c r="AM47" i="1"/>
  <c r="L47" i="1"/>
  <c r="L45" i="1"/>
  <c r="L44" i="1"/>
  <c r="BK168" i="2"/>
  <c r="J103" i="3"/>
  <c r="BK122" i="2"/>
  <c r="J255" i="2"/>
  <c r="BK446" i="2"/>
  <c r="BK194" i="2"/>
  <c r="J307" i="2"/>
  <c r="J423" i="2"/>
  <c r="J270" i="2"/>
  <c r="BK394" i="2"/>
  <c r="J394" i="2"/>
  <c r="J94" i="3"/>
  <c r="J316" i="2"/>
  <c r="J166" i="2"/>
  <c r="BK92" i="3"/>
  <c r="BK325" i="2"/>
  <c r="J304" i="2"/>
  <c r="J325" i="2"/>
  <c r="J252" i="2"/>
  <c r="J388" i="2"/>
  <c r="J428" i="2"/>
  <c r="BK396" i="2"/>
  <c r="J446" i="2"/>
  <c r="BK378" i="2"/>
  <c r="BK108" i="2"/>
  <c r="J98" i="2"/>
  <c r="J198" i="2"/>
  <c r="BK391" i="2"/>
  <c r="BK449" i="2"/>
  <c r="BK226" i="2"/>
  <c r="BK369" i="2"/>
  <c r="J190" i="2"/>
  <c r="BK103" i="3"/>
  <c r="BK360" i="2"/>
  <c r="BK145" i="2"/>
  <c r="BK270" i="2"/>
  <c r="J149" i="2"/>
  <c r="BK366" i="2"/>
  <c r="BK179" i="2"/>
  <c r="J369" i="2"/>
  <c r="J266" i="2"/>
  <c r="BK118" i="2"/>
  <c r="J155" i="2"/>
  <c r="BK250" i="2"/>
  <c r="J91" i="3"/>
  <c r="BK437" i="2"/>
  <c r="J244" i="2"/>
  <c r="J293" i="2"/>
  <c r="BK207" i="2"/>
  <c r="BK425" i="2"/>
  <c r="BK444" i="2"/>
  <c r="BK307" i="2"/>
  <c r="J246" i="2"/>
  <c r="J351" i="2"/>
  <c r="BK98" i="3"/>
  <c r="BK351" i="2"/>
  <c r="BK316" i="2"/>
  <c r="J241" i="2"/>
  <c r="J366" i="2"/>
  <c r="BK183" i="2"/>
  <c r="BK337" i="2"/>
  <c r="BK232" i="2"/>
  <c r="BK252" i="2"/>
  <c r="J425" i="2"/>
  <c r="J376" i="2"/>
  <c r="BK376" i="2"/>
  <c r="J157" i="2"/>
  <c r="BK190" i="2"/>
  <c r="BK433" i="2"/>
  <c r="J201" i="2"/>
  <c r="BK275" i="2"/>
  <c r="BK282" i="2"/>
  <c r="J452" i="2"/>
  <c r="J133" i="2"/>
  <c r="BK246" i="2"/>
  <c r="J226" i="2"/>
  <c r="J245" i="2"/>
  <c r="J118" i="2"/>
  <c r="J278" i="2"/>
  <c r="J222" i="2"/>
  <c r="J337" i="2"/>
  <c r="BK89" i="3"/>
  <c r="J112" i="2"/>
  <c r="J261" i="2"/>
  <c r="BK85" i="3"/>
  <c r="J437" i="2"/>
  <c r="J232" i="2"/>
  <c r="J89" i="3"/>
  <c r="J108" i="2"/>
  <c r="J440" i="2"/>
  <c r="J309" i="2"/>
  <c r="J98" i="3"/>
  <c r="BK309" i="2"/>
  <c r="J381" i="2"/>
  <c r="BK386" i="2"/>
  <c r="J207" i="2"/>
  <c r="BK440" i="2"/>
  <c r="AS54" i="1"/>
  <c r="BK104" i="2"/>
  <c r="J159" i="2"/>
  <c r="BK149" i="2"/>
  <c r="BK261" i="2"/>
  <c r="BK201" i="2"/>
  <c r="J139" i="2"/>
  <c r="BK278" i="2"/>
  <c r="BK87" i="3"/>
  <c r="J205" i="2"/>
  <c r="J122" i="2"/>
  <c r="BK94" i="3"/>
  <c r="BK126" i="2"/>
  <c r="BK255" i="2"/>
  <c r="J145" i="2"/>
  <c r="J179" i="2"/>
  <c r="J335" i="2"/>
  <c r="BK339" i="2"/>
  <c r="BK166" i="2"/>
  <c r="BK258" i="2"/>
  <c r="BK214" i="2"/>
  <c r="J391" i="2"/>
  <c r="BK428" i="2"/>
  <c r="J282" i="2"/>
  <c r="BK133" i="2"/>
  <c r="BK335" i="2"/>
  <c r="BK388" i="2"/>
  <c r="BK205" i="2"/>
  <c r="BK423" i="2"/>
  <c r="J323" i="2"/>
  <c r="BK430" i="2"/>
  <c r="J258" i="2"/>
  <c r="BK452" i="2"/>
  <c r="J234" i="2"/>
  <c r="J214" i="2"/>
  <c r="J183" i="2"/>
  <c r="J396" i="2"/>
  <c r="J168" i="2"/>
  <c r="BK91" i="3"/>
  <c r="BK155" i="2"/>
  <c r="BK98" i="2"/>
  <c r="BK159" i="2"/>
  <c r="BK244" i="2"/>
  <c r="J339" i="2"/>
  <c r="J250" i="2"/>
  <c r="BK245" i="2"/>
  <c r="J126" i="2"/>
  <c r="J275" i="2"/>
  <c r="BK293" i="2"/>
  <c r="J92" i="3"/>
  <c r="J96" i="3"/>
  <c r="J433" i="2"/>
  <c r="J87" i="3"/>
  <c r="BK345" i="2"/>
  <c r="BK96" i="3"/>
  <c r="J104" i="2"/>
  <c r="BK266" i="2"/>
  <c r="J449" i="2"/>
  <c r="BK198" i="2"/>
  <c r="J430" i="2"/>
  <c r="J444" i="2"/>
  <c r="BK323" i="2"/>
  <c r="J360" i="2"/>
  <c r="BK312" i="2"/>
  <c r="BK304" i="2"/>
  <c r="BK241" i="2"/>
  <c r="J378" i="2"/>
  <c r="J386" i="2"/>
  <c r="J345" i="2"/>
  <c r="BK234" i="2"/>
  <c r="BK381" i="2"/>
  <c r="J312" i="2"/>
  <c r="J194" i="2"/>
  <c r="BK139" i="2"/>
  <c r="BK157" i="2"/>
  <c r="BK222" i="2"/>
  <c r="BK112" i="2"/>
  <c r="J85" i="3"/>
  <c r="P97" i="2" l="1"/>
  <c r="P243" i="2"/>
  <c r="BK189" i="2"/>
  <c r="J189" i="2" s="1"/>
  <c r="J63" i="2" s="1"/>
  <c r="BK265" i="2"/>
  <c r="J265" i="2" s="1"/>
  <c r="J66" i="2" s="1"/>
  <c r="T393" i="2"/>
  <c r="R439" i="2"/>
  <c r="BK231" i="2"/>
  <c r="J231" i="2"/>
  <c r="J64" i="2" s="1"/>
  <c r="R315" i="2"/>
  <c r="R432" i="2"/>
  <c r="R97" i="2"/>
  <c r="BK243" i="2"/>
  <c r="J243" i="2" s="1"/>
  <c r="J65" i="2" s="1"/>
  <c r="T243" i="2"/>
  <c r="BK380" i="2"/>
  <c r="J380" i="2" s="1"/>
  <c r="J70" i="2" s="1"/>
  <c r="BK432" i="2"/>
  <c r="J432" i="2" s="1"/>
  <c r="J72" i="2" s="1"/>
  <c r="P448" i="2"/>
  <c r="P447" i="2"/>
  <c r="P189" i="2"/>
  <c r="P265" i="2"/>
  <c r="R393" i="2"/>
  <c r="T448" i="2"/>
  <c r="T447" i="2"/>
  <c r="T231" i="2"/>
  <c r="P315" i="2"/>
  <c r="T380" i="2"/>
  <c r="P439" i="2"/>
  <c r="T97" i="2"/>
  <c r="P231" i="2"/>
  <c r="T315" i="2"/>
  <c r="T432" i="2"/>
  <c r="R189" i="2"/>
  <c r="R265" i="2"/>
  <c r="P393" i="2"/>
  <c r="R448" i="2"/>
  <c r="R447" i="2"/>
  <c r="P84" i="3"/>
  <c r="P83" i="3" s="1"/>
  <c r="P82" i="3" s="1"/>
  <c r="AU56" i="1" s="1"/>
  <c r="R231" i="2"/>
  <c r="R243" i="2"/>
  <c r="P380" i="2"/>
  <c r="P432" i="2"/>
  <c r="BK448" i="2"/>
  <c r="J448" i="2" s="1"/>
  <c r="J75" i="2" s="1"/>
  <c r="R84" i="3"/>
  <c r="R83" i="3"/>
  <c r="R82" i="3" s="1"/>
  <c r="T189" i="2"/>
  <c r="BK315" i="2"/>
  <c r="R380" i="2"/>
  <c r="BK439" i="2"/>
  <c r="J439" i="2" s="1"/>
  <c r="J73" i="2" s="1"/>
  <c r="BK84" i="3"/>
  <c r="BK97" i="2"/>
  <c r="T265" i="2"/>
  <c r="BK393" i="2"/>
  <c r="J393" i="2" s="1"/>
  <c r="J71" i="2" s="1"/>
  <c r="T439" i="2"/>
  <c r="T84" i="3"/>
  <c r="T83" i="3"/>
  <c r="T82" i="3" s="1"/>
  <c r="BK182" i="2"/>
  <c r="J182" i="2"/>
  <c r="J62" i="2" s="1"/>
  <c r="BK311" i="2"/>
  <c r="J311" i="2" s="1"/>
  <c r="J67" i="2" s="1"/>
  <c r="BK102" i="3"/>
  <c r="J102" i="3"/>
  <c r="J62" i="3"/>
  <c r="E72" i="3"/>
  <c r="J52" i="3"/>
  <c r="BE87" i="3"/>
  <c r="BE94" i="3"/>
  <c r="BE85" i="3"/>
  <c r="BE96" i="3"/>
  <c r="F55" i="3"/>
  <c r="BE89" i="3"/>
  <c r="BE103" i="3"/>
  <c r="BE91" i="3"/>
  <c r="BE92" i="3"/>
  <c r="J315" i="2"/>
  <c r="J69" i="2" s="1"/>
  <c r="BE98" i="3"/>
  <c r="F92" i="2"/>
  <c r="BE183" i="2"/>
  <c r="BE201" i="2"/>
  <c r="BE198" i="2"/>
  <c r="BE270" i="2"/>
  <c r="BE293" i="2"/>
  <c r="BE307" i="2"/>
  <c r="BE369" i="2"/>
  <c r="BE428" i="2"/>
  <c r="BE446" i="2"/>
  <c r="BE145" i="2"/>
  <c r="BE241" i="2"/>
  <c r="BE258" i="2"/>
  <c r="BE309" i="2"/>
  <c r="BE323" i="2"/>
  <c r="BE339" i="2"/>
  <c r="BE376" i="2"/>
  <c r="BE388" i="2"/>
  <c r="BE433" i="2"/>
  <c r="BE437" i="2"/>
  <c r="BE118" i="2"/>
  <c r="BE232" i="2"/>
  <c r="BE261" i="2"/>
  <c r="J52" i="2"/>
  <c r="BE108" i="2"/>
  <c r="BE149" i="2"/>
  <c r="BE222" i="2"/>
  <c r="BE335" i="2"/>
  <c r="BE360" i="2"/>
  <c r="BE423" i="2"/>
  <c r="BE430" i="2"/>
  <c r="BE440" i="2"/>
  <c r="BE444" i="2"/>
  <c r="BE449" i="2"/>
  <c r="BE452" i="2"/>
  <c r="BE98" i="2"/>
  <c r="BE194" i="2"/>
  <c r="BE252" i="2"/>
  <c r="BE386" i="2"/>
  <c r="BE104" i="2"/>
  <c r="BE157" i="2"/>
  <c r="BE207" i="2"/>
  <c r="BE234" i="2"/>
  <c r="BE282" i="2"/>
  <c r="BE337" i="2"/>
  <c r="BE345" i="2"/>
  <c r="BE391" i="2"/>
  <c r="E48" i="2"/>
  <c r="BE133" i="2"/>
  <c r="BE139" i="2"/>
  <c r="BE155" i="2"/>
  <c r="BE226" i="2"/>
  <c r="BE312" i="2"/>
  <c r="BE351" i="2"/>
  <c r="BE396" i="2"/>
  <c r="BE112" i="2"/>
  <c r="BE126" i="2"/>
  <c r="BE179" i="2"/>
  <c r="BE190" i="2"/>
  <c r="BE205" i="2"/>
  <c r="BE214" i="2"/>
  <c r="BE246" i="2"/>
  <c r="BE250" i="2"/>
  <c r="BE266" i="2"/>
  <c r="BE378" i="2"/>
  <c r="BE159" i="2"/>
  <c r="BE168" i="2"/>
  <c r="BE255" i="2"/>
  <c r="BE304" i="2"/>
  <c r="BE366" i="2"/>
  <c r="BE394" i="2"/>
  <c r="BE122" i="2"/>
  <c r="BE245" i="2"/>
  <c r="BE278" i="2"/>
  <c r="BE325" i="2"/>
  <c r="BE425" i="2"/>
  <c r="BE166" i="2"/>
  <c r="BE244" i="2"/>
  <c r="BE275" i="2"/>
  <c r="BE316" i="2"/>
  <c r="BE381" i="2"/>
  <c r="F37" i="2"/>
  <c r="BD55" i="1" s="1"/>
  <c r="F37" i="3"/>
  <c r="BD56" i="1" s="1"/>
  <c r="F36" i="2"/>
  <c r="BC55" i="1" s="1"/>
  <c r="F35" i="2"/>
  <c r="BB55" i="1" s="1"/>
  <c r="J34" i="3"/>
  <c r="AW56" i="1"/>
  <c r="J34" i="2"/>
  <c r="AW55" i="1" s="1"/>
  <c r="F34" i="2"/>
  <c r="BA55" i="1" s="1"/>
  <c r="F35" i="3"/>
  <c r="BB56" i="1" s="1"/>
  <c r="F36" i="3"/>
  <c r="BC56" i="1" s="1"/>
  <c r="F34" i="3"/>
  <c r="BA56" i="1" s="1"/>
  <c r="BK447" i="2" l="1"/>
  <c r="J447" i="2" s="1"/>
  <c r="J74" i="2" s="1"/>
  <c r="BK96" i="2"/>
  <c r="J96" i="2" s="1"/>
  <c r="J60" i="2" s="1"/>
  <c r="BK314" i="2"/>
  <c r="J314" i="2" s="1"/>
  <c r="J68" i="2" s="1"/>
  <c r="T96" i="2"/>
  <c r="BK83" i="3"/>
  <c r="J83" i="3"/>
  <c r="J60" i="3"/>
  <c r="R314" i="2"/>
  <c r="T314" i="2"/>
  <c r="R96" i="2"/>
  <c r="R95" i="2" s="1"/>
  <c r="P314" i="2"/>
  <c r="P96" i="2"/>
  <c r="J97" i="2"/>
  <c r="J61" i="2" s="1"/>
  <c r="J84" i="3"/>
  <c r="J61" i="3"/>
  <c r="BK95" i="2"/>
  <c r="J95" i="2" s="1"/>
  <c r="J59" i="2" s="1"/>
  <c r="F33" i="2"/>
  <c r="AZ55" i="1" s="1"/>
  <c r="BD54" i="1"/>
  <c r="W33" i="1" s="1"/>
  <c r="J33" i="2"/>
  <c r="AV55" i="1" s="1"/>
  <c r="AT55" i="1" s="1"/>
  <c r="BC54" i="1"/>
  <c r="W32" i="1" s="1"/>
  <c r="J33" i="3"/>
  <c r="AV56" i="1" s="1"/>
  <c r="AT56" i="1" s="1"/>
  <c r="F33" i="3"/>
  <c r="AZ56" i="1" s="1"/>
  <c r="BA54" i="1"/>
  <c r="AW54" i="1" s="1"/>
  <c r="AK30" i="1" s="1"/>
  <c r="BB54" i="1"/>
  <c r="W31" i="1" s="1"/>
  <c r="P95" i="2" l="1"/>
  <c r="AU55" i="1" s="1"/>
  <c r="AU54" i="1" s="1"/>
  <c r="T95" i="2"/>
  <c r="BK82" i="3"/>
  <c r="J82" i="3"/>
  <c r="J30" i="3" s="1"/>
  <c r="AG56" i="1" s="1"/>
  <c r="AZ54" i="1"/>
  <c r="W29" i="1" s="1"/>
  <c r="AX54" i="1"/>
  <c r="W30" i="1"/>
  <c r="AY54" i="1"/>
  <c r="J30" i="2"/>
  <c r="AG55" i="1" s="1"/>
  <c r="AG54" i="1" l="1"/>
  <c r="AK26" i="1" s="1"/>
  <c r="J39" i="3"/>
  <c r="J59" i="3"/>
  <c r="J39" i="2"/>
  <c r="AN55" i="1"/>
  <c r="AN56" i="1"/>
  <c r="AV54" i="1"/>
  <c r="AK29" i="1"/>
  <c r="AK35" i="1" s="1"/>
  <c r="AT54" i="1" l="1"/>
  <c r="AN54" i="1" l="1"/>
</calcChain>
</file>

<file path=xl/sharedStrings.xml><?xml version="1.0" encoding="utf-8"?>
<sst xmlns="http://schemas.openxmlformats.org/spreadsheetml/2006/main" count="4624" uniqueCount="891">
  <si>
    <t>Export Komplet</t>
  </si>
  <si>
    <t>VZ</t>
  </si>
  <si>
    <t>2.0</t>
  </si>
  <si>
    <t>ZAMOK</t>
  </si>
  <si>
    <t>False</t>
  </si>
  <si>
    <t>{7df3ef6f-d7a5-432f-84f2-3fb742a7ba6a}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</si>
  <si>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</si>
  <si>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</si>
  <si>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</si>
  <si>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</si>
  <si>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</si>
  <si>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</si>
  <si>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</si>
  <si>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</si>
  <si>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24_264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</si>
  <si>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</si>
  <si>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</si>
  <si>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ÚL - projektování plochy u OD LABE</t>
  </si>
  <si>
    <t>KSO:</t>
  </si>
  <si>
    <t/>
  </si>
  <si>
    <t>CC-CZ:</t>
  </si>
  <si>
    <t>Místo:</t>
  </si>
  <si>
    <t>Ústí nad Labem</t>
  </si>
  <si>
    <t>Datum:</t>
  </si>
  <si>
    <t>28. 4. 2025</t>
  </si>
  <si>
    <t>Zadavatel:</t>
  </si>
  <si>
    <t>IČ:</t>
  </si>
  <si>
    <t>statutární město Ústí nad Labem</t>
  </si>
  <si>
    <t>DIČ:</t>
  </si>
  <si>
    <t>Účastník:</t>
  </si>
  <si>
    <t>Vyplň údaj</t>
  </si>
  <si>
    <t>Projektant:</t>
  </si>
  <si>
    <t>AZ Consult, spol. s r.o.</t>
  </si>
  <si>
    <t>True</t>
  </si>
  <si>
    <t>Zpracovatel:</t>
  </si>
  <si>
    <t>Dagmar Sedláčková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</si>
  <si>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</si>
  <si>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</si>
  <si>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</si>
  <si>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</si>
  <si>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</si>
  <si>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</si>
  <si>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</si>
  <si>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</si>
  <si>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</si>
  <si>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</si>
  <si>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</si>
  <si>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</si>
  <si>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</si>
  <si>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</si>
  <si>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</si>
  <si>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</si>
  <si>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</si>
  <si>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</si>
  <si>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</si>
  <si>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</si>
  <si>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</si>
  <si>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</si>
  <si>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</si>
  <si>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</si>
  <si>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</si>
  <si>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</si>
  <si>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</si>
  <si>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</si>
  <si>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</si>
  <si>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</si>
  <si>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</si>
  <si>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</si>
  <si>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</si>
  <si>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</si>
  <si>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</si>
  <si>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</si>
  <si>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</si>
  <si>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</si>
  <si>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</si>
  <si>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</si>
  <si>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</si>
  <si>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</si>
  <si>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Plocha u OD Labe</t>
  </si>
  <si>
    <t>STA</t>
  </si>
  <si>
    <t>1</t>
  </si>
  <si>
    <t>{9f359992-ed60-4e16-888a-f7ba9cfac86b}</t>
  </si>
  <si>
    <t>2</t>
  </si>
  <si>
    <t>VON</t>
  </si>
  <si>
    <t>Vedlejší a ostatní náklady</t>
  </si>
  <si>
    <t>{7a150c78-29ca-4cda-b9d2-cc24729c3df0}</t>
  </si>
  <si>
    <t>KRYCÍ LIST SOUPISU PRACÍ</t>
  </si>
  <si>
    <t>Objekt:</t>
  </si>
  <si>
    <t>SO 101 - Plocha u OD Labe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</si>
  <si>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</si>
  <si>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</si>
  <si>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</si>
  <si>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</si>
  <si>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</si>
  <si>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</si>
  <si>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</si>
  <si>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</si>
  <si>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</si>
  <si>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</si>
  <si>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</si>
  <si>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</si>
  <si>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</si>
  <si>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</si>
  <si>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</si>
  <si>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</si>
  <si>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</si>
  <si>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</si>
  <si>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</si>
  <si>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</si>
  <si>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</si>
  <si>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</si>
  <si>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</si>
  <si>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</si>
  <si>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</si>
  <si>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</si>
  <si>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</si>
  <si>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</si>
  <si>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</si>
  <si>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</si>
  <si>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</si>
  <si>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</si>
  <si>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</si>
  <si>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</si>
  <si>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</si>
  <si>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</si>
  <si>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</si>
  <si>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</si>
  <si>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</si>
  <si>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</si>
  <si>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</si>
  <si>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</si>
  <si>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</si>
  <si>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1267820193</t>
  </si>
  <si>
    <t>Online PSC</t>
  </si>
  <si>
    <t>https://podminky.urs.cz/item/CS_URS_2025_01/113106123</t>
  </si>
  <si>
    <t>VV</t>
  </si>
  <si>
    <t>odměřeno z CAD  - dlažba 100/200</t>
  </si>
  <si>
    <t>4,5 "dlažba tl. 60 mm chodník</t>
  </si>
  <si>
    <t>12,9 "dlažba tl. 80 mm chodník</t>
  </si>
  <si>
    <t>Součet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</si>
  <si>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</si>
  <si>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</si>
  <si>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502246127</t>
  </si>
  <si>
    <t>https://podminky.urs.cz/item/CS_URS_2025_01/113107222</t>
  </si>
  <si>
    <t>odměřeno z CAD</t>
  </si>
  <si>
    <t>330,1 "ŠD pod AC v tl. 200 mm</t>
  </si>
  <si>
    <t>3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</si>
  <si>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</si>
  <si>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</si>
  <si>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831220695</t>
  </si>
  <si>
    <t>https://podminky.urs.cz/item/CS_URS_2025_01/113107230</t>
  </si>
  <si>
    <t>330,1+8,5 "chodník beton tl. 100 mm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</si>
  <si>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</si>
  <si>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</si>
  <si>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-1243414141</t>
  </si>
  <si>
    <t>https://podminky.urs.cz/item/CS_URS_2025_01/113107322</t>
  </si>
  <si>
    <t>12,9 "ŠD pod dlažbou tl. 200 mm</t>
  </si>
  <si>
    <t>4,5 "ŠD pod dlažbou relief tl. 200 mm</t>
  </si>
  <si>
    <t>5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</si>
  <si>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</si>
  <si>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</si>
  <si>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896895787</t>
  </si>
  <si>
    <t>https://podminky.urs.cz/item/CS_URS_2025_01/113107341</t>
  </si>
  <si>
    <t>37,3+4,1 "chodník ACO8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</si>
  <si>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</si>
  <si>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</si>
  <si>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</si>
  <si>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</si>
  <si>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-11982845</t>
  </si>
  <si>
    <t>https://podminky.urs.cz/item/CS_URS_2025_01/113201112</t>
  </si>
  <si>
    <t>odměřeno z CAD obruba kamenná 300/240</t>
  </si>
  <si>
    <t>49,7 "odvoz na deponii investora UL Všebořice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</si>
  <si>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</si>
  <si>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</si>
  <si>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</si>
  <si>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1668342468</t>
  </si>
  <si>
    <t>https://podminky.urs.cz/item/CS_URS_2025_01/113202111</t>
  </si>
  <si>
    <t>odměřeno z CAD obruby kamenné</t>
  </si>
  <si>
    <t>35,3+14,6 "odvoz na deponii investora UL Všebořice 120x250mm</t>
  </si>
  <si>
    <t>odměřeno z CAD obruby betonové silniční</t>
  </si>
  <si>
    <t>4,2 "odvoz na recyklaci - Chabařovice</t>
  </si>
  <si>
    <t>8</t>
  </si>
  <si>
    <t>121112003</t>
  </si>
  <si>
    <t>Sejmutí ornice ručně při souvislé ploše, tl. vrstvy do 200 mm</t>
  </si>
  <si>
    <t>1789900552</t>
  </si>
  <si>
    <t>https://podminky.urs.cz/item/CS_URS_2025_01/121112003</t>
  </si>
  <si>
    <t>odměřeno z CAD, koeficient 1,2 pro sklon svahu</t>
  </si>
  <si>
    <t>28,9 "záhon podél Revoluční</t>
  </si>
  <si>
    <t>102,3 "záhon podél Malé Hradební</t>
  </si>
  <si>
    <t>9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</si>
  <si>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</si>
  <si>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</si>
  <si>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m3</t>
  </si>
  <si>
    <t>-567803475</t>
  </si>
  <si>
    <t>https://podminky.urs.cz/item/CS_URS_2025_01/162751113</t>
  </si>
  <si>
    <t>28,9*0,2 "záhon podél Revoluční</t>
  </si>
  <si>
    <t>102,*0,2"záhon podél Malé Hradební</t>
  </si>
  <si>
    <t>10</t>
  </si>
  <si>
    <t>171152501</t>
  </si>
  <si>
    <t>Zhutnění podloží pod násypy z rostlé horniny třídy těžitelnosti I a II, skupiny 1 až 4 z hornin soudružných a nesoudržných</t>
  </si>
  <si>
    <t>473498912</t>
  </si>
  <si>
    <t>https://podminky.urs.cz/item/CS_URS_2025_01/171152501</t>
  </si>
  <si>
    <t>206,7 "úpravy terénu</t>
  </si>
  <si>
    <t>11</t>
  </si>
  <si>
    <t>171203111</t>
  </si>
  <si>
    <t>Uložení výkopku bez zhutnění s hrubým rozhrnutím v rovině nebo na svahu do 1:5</t>
  </si>
  <si>
    <t>-2083222504</t>
  </si>
  <si>
    <t>https://podminky.urs.cz/item/CS_URS_2025_01/171203111</t>
  </si>
  <si>
    <t>do ocel. květináče - drenážní vrstvy</t>
  </si>
  <si>
    <t>12,566*0,32 "štěrk špatně zrněný G2 GP</t>
  </si>
  <si>
    <t>12,566*0,88 "písčitá hlína F3 MS</t>
  </si>
  <si>
    <t>M</t>
  </si>
  <si>
    <t>58331202R</t>
  </si>
  <si>
    <t>štěrk špatně zrněný G2 GP</t>
  </si>
  <si>
    <t>t</t>
  </si>
  <si>
    <t>-1826159201</t>
  </si>
  <si>
    <t>12,566*0,32*1,8 "štěrk špatně zrněný G2 GP</t>
  </si>
  <si>
    <t>13</t>
  </si>
  <si>
    <t>10364100R</t>
  </si>
  <si>
    <t>písčitá hlína F3 MS</t>
  </si>
  <si>
    <t>1979024825</t>
  </si>
  <si>
    <t>12,566*0,88*2,0 "písčitá hlína F3 MS</t>
  </si>
  <si>
    <t>14</t>
  </si>
  <si>
    <t>181311103</t>
  </si>
  <si>
    <t>Rozprostření a urovnání ornice v rovině nebo ve svahu sklonu do 1:5 ručně při souvislé ploše, tl. vrstvy do 200 mm</t>
  </si>
  <si>
    <t>-1117928595</t>
  </si>
  <si>
    <t>https://podminky.urs.cz/item/CS_URS_2025_01/181311103</t>
  </si>
  <si>
    <t>odměřeno z CAD, tl. 200 mm</t>
  </si>
  <si>
    <t>29,5 "záhon ul. Revoluční</t>
  </si>
  <si>
    <t xml:space="preserve">78,7 "záhon ul. Malá Hradební </t>
  </si>
  <si>
    <t>12,566 "plechový květináč</t>
  </si>
  <si>
    <t>15</t>
  </si>
  <si>
    <t>10364101</t>
  </si>
  <si>
    <t>zemina pro terénní úpravy - ornice</t>
  </si>
  <si>
    <t>1313747710</t>
  </si>
  <si>
    <t xml:space="preserve">120,766*0,2*1,8    </t>
  </si>
  <si>
    <t>16</t>
  </si>
  <si>
    <t>184911311</t>
  </si>
  <si>
    <t>Položení mulčovací textilie proti prorůstání plevelů kolem vysázených rostlin v rovině nebo na svahu do 1:5</t>
  </si>
  <si>
    <t>1873486600</t>
  </si>
  <si>
    <t>https://podminky.urs.cz/item/CS_URS_2025_01/184911311</t>
  </si>
  <si>
    <t>geotextilie proti prorůstání plevele podél obrub černá</t>
  </si>
  <si>
    <t>0,7*17,164 "podél obruby výšky 500</t>
  </si>
  <si>
    <t>0,5*17,814 "podél obruby výšky 290</t>
  </si>
  <si>
    <t>0,4*1,239 "podél obruby výšky 90</t>
  </si>
  <si>
    <t>2*0,6*1,0 "podél obruby výšky 290-500</t>
  </si>
  <si>
    <t>2*0,45*1,0 "podél obruby výšky 90-290</t>
  </si>
  <si>
    <t>0,4*13,0 "podél lavice</t>
  </si>
  <si>
    <t>17</t>
  </si>
  <si>
    <t>69311033</t>
  </si>
  <si>
    <t>geotextilie tkaná separační, filtrační, výztužná PP pevnost v tahu 20kN/m</t>
  </si>
  <si>
    <t>-1250439684</t>
  </si>
  <si>
    <t>28,718 "geotextilie proti prorůstání plevele</t>
  </si>
  <si>
    <t>28,718*1,2 'Přepočtené koeficientem množství</t>
  </si>
  <si>
    <t>Svislé a kompletní konstrukce</t>
  </si>
  <si>
    <t>18</t>
  </si>
  <si>
    <t>327314217</t>
  </si>
  <si>
    <t>Opěrné zdi a valy z betonu prostého odolného proti agresivnímu prostředí tř. C 25/30</t>
  </si>
  <si>
    <t>-530658187</t>
  </si>
  <si>
    <t>https://podminky.urs.cz/item/CS_URS_2025_01/327314217</t>
  </si>
  <si>
    <t>odměřeno z CAD - beton C25/30 XF3</t>
  </si>
  <si>
    <t>0,05*37,87 "beton. lože ocel. obruby</t>
  </si>
  <si>
    <t>0,18*12,566 "bet. lože ocel. květináče</t>
  </si>
  <si>
    <t>Komunikace pozemní</t>
  </si>
  <si>
    <t>19</t>
  </si>
  <si>
    <t>564831011</t>
  </si>
  <si>
    <t>Podklad ze štěrkodrti ŠD s rozprostřením a zhutněním plochy jednotlivě do 100 m2, po zhutnění tl. 100 mm</t>
  </si>
  <si>
    <t>-1783866160</t>
  </si>
  <si>
    <t>https://podminky.urs.cz/item/CS_URS_2025_01/564831011</t>
  </si>
  <si>
    <t>odměřeno z CAD - ŠDB 0/32</t>
  </si>
  <si>
    <t>186,1 "nad sklepním prostorem OD LABE</t>
  </si>
  <si>
    <t>20</t>
  </si>
  <si>
    <t>564851011</t>
  </si>
  <si>
    <t>Podklad ze štěrkodrti ŠD s rozprostřením a zhutněním plochy jednotlivě do 100 m2, po zhutnění tl. 150 mm</t>
  </si>
  <si>
    <t>2011160675</t>
  </si>
  <si>
    <t>https://podminky.urs.cz/item/CS_URS_2025_01/564851011</t>
  </si>
  <si>
    <t>206,7 "mimo sklepní prostor OD LABE</t>
  </si>
  <si>
    <t>567122111R</t>
  </si>
  <si>
    <t>Povrch ze směsi stmelené cementem SC bez dilatačních spár, s rozprostřením a zhutněním SC C 8/10 (KSC I), po zhutnění tl. 100 mm povrchová úprava česaný beton</t>
  </si>
  <si>
    <t>-1666434321</t>
  </si>
  <si>
    <t>2,1+6,4 "povrchová úprava česaný beton</t>
  </si>
  <si>
    <t>22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</si>
  <si>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</si>
  <si>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</si>
  <si>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-1792113619</t>
  </si>
  <si>
    <t>https://podminky.urs.cz/item/CS_URS_2025_01/596211110</t>
  </si>
  <si>
    <t>odměřeno z CAD - betonová dlažba</t>
  </si>
  <si>
    <t xml:space="preserve">1,7+3,0 "reliéfní, červená </t>
  </si>
  <si>
    <t>23</t>
  </si>
  <si>
    <t>59245006</t>
  </si>
  <si>
    <t>dlažba pro nevidomé betonová 200x100mm tl 60mm barevná</t>
  </si>
  <si>
    <t>-1687617592</t>
  </si>
  <si>
    <t>4,7*1,03 'Přepočtené koeficientem množství</t>
  </si>
  <si>
    <t>24</t>
  </si>
  <si>
    <t>596811311R</t>
  </si>
  <si>
    <t>Kladení velkoformátové dlažby pozemních komunikací a komunikací pro pěší s ložem z kameniva tl. 30 mm, s vyplněním spár, s hutněním, vibrováním a se smetením přebytečného materiálu tl. do 100 mm, velikosti dlaždic do 0,5 m2, pro plochy do 300 m2</t>
  </si>
  <si>
    <t>-1897594112</t>
  </si>
  <si>
    <t>odměřeno z CAD - betonová dlažba vzhled dle PD</t>
  </si>
  <si>
    <t>(72,0+1,6+296,8)/2 "30x30x6 cm světle šedá</t>
  </si>
  <si>
    <t>(72,0+1,6+296,8)/2 "30x30x6 cm tmavě šedá</t>
  </si>
  <si>
    <t>17,64/2 "60x60x6 světle šedá</t>
  </si>
  <si>
    <t>17,64/2 "60x60x6 tmavě šedá</t>
  </si>
  <si>
    <t>25</t>
  </si>
  <si>
    <t>59245620</t>
  </si>
  <si>
    <t>dlažba desková betonová tl 60mm přírodní</t>
  </si>
  <si>
    <t>-1254295855</t>
  </si>
  <si>
    <t>388,04*1,03 'Přepočtené koeficientem množství</t>
  </si>
  <si>
    <t>26</t>
  </si>
  <si>
    <t>59681131R</t>
  </si>
  <si>
    <t>Kladení velkoformátové dlažby pod lavici s ložem z kameniva tl. 60 mm, s hutněním, vibrováním a se smetením přebytečného materiálu tl. do 100 mm, velikosti dlaždic do 0,5 m2, pro plochy do 300 m2</t>
  </si>
  <si>
    <t>-199742120</t>
  </si>
  <si>
    <t>3,89 "30x30x6 cm pod lavici</t>
  </si>
  <si>
    <t>27</t>
  </si>
  <si>
    <t>59245620R</t>
  </si>
  <si>
    <t>1417190633</t>
  </si>
  <si>
    <t>odměřeno z CAD - betonová dlažba pod lavici</t>
  </si>
  <si>
    <t xml:space="preserve">3,89 "30x30x6 cm </t>
  </si>
  <si>
    <t>3,89*1,03 'Přepočtené koeficientem množství</t>
  </si>
  <si>
    <t>Vedení trubní dálková a přípojná</t>
  </si>
  <si>
    <t>28</t>
  </si>
  <si>
    <t>899331111R</t>
  </si>
  <si>
    <t>Výšková úprava uličního vstupu nebo vpusti do 200 mm zvýšením poklopu</t>
  </si>
  <si>
    <t>kus</t>
  </si>
  <si>
    <t>-1070076754</t>
  </si>
  <si>
    <t>1 "poklop parovodu/teplovodu zvýšení 0,11m</t>
  </si>
  <si>
    <t>29</t>
  </si>
  <si>
    <t>899332111R</t>
  </si>
  <si>
    <t>Výšková úprava uličního vstupu nebo vpusti do 200 mm snížením poklopu</t>
  </si>
  <si>
    <t>180735446</t>
  </si>
  <si>
    <t>1"poklop ocel. kanal. šachty snížení 0,05m</t>
  </si>
  <si>
    <t>1 "poklop ocel. kanal. šachty snížení 0,02m</t>
  </si>
  <si>
    <t>1 "poklop plast. drenážní šachty 0,48</t>
  </si>
  <si>
    <t>1 "poklop plast. drenážní šachty 0,47</t>
  </si>
  <si>
    <t>30</t>
  </si>
  <si>
    <t>899431111R</t>
  </si>
  <si>
    <t>Výšková úprava uličního vstupu nebo vpusti do 200 mm zvýšením krycího hrnce, šoupěte nebo hydrantu bez úpravy armatur</t>
  </si>
  <si>
    <t>-1117600004</t>
  </si>
  <si>
    <t>1 "poklop hydrantu zvýšení o 18 cm</t>
  </si>
  <si>
    <t>Ostatní konstrukce a práce, bourání</t>
  </si>
  <si>
    <t>31</t>
  </si>
  <si>
    <t>912111111R</t>
  </si>
  <si>
    <t>Montáž zábrany parkovací sloupku v 1300 mm (z toho 1000 mm nad zemí) zabetonovaného C25/30 XF3 patka 0,4x0,4x0,4m</t>
  </si>
  <si>
    <t>337316323</t>
  </si>
  <si>
    <t>32</t>
  </si>
  <si>
    <t>74910184R</t>
  </si>
  <si>
    <t>válcovaný sloupek, pr. 75 mm, ocel pozink, nástřik práškový lak, barva antracit, v 1300 mm (z toho 1000 nad zemí) k zabetonování</t>
  </si>
  <si>
    <t>1352753255</t>
  </si>
  <si>
    <t>33</t>
  </si>
  <si>
    <t>916241113R</t>
  </si>
  <si>
    <t>Osazení obrubníku kamenného se zřízením lože, s vyplněním a zatřením spár cementovou maltou ležatého s boční opěrou z betonu prostého, do lože z betonu prostého C20/25nXF3</t>
  </si>
  <si>
    <t>1537712659</t>
  </si>
  <si>
    <t>lože beton C20/25nXF3</t>
  </si>
  <si>
    <t>54,0 "nový obrubník 250/200/1000</t>
  </si>
  <si>
    <t>34</t>
  </si>
  <si>
    <t>58380004</t>
  </si>
  <si>
    <t>obrubník kamenný žulový přímý 1000x250x200mm</t>
  </si>
  <si>
    <t>1896054280</t>
  </si>
  <si>
    <t>54*1,02 'Přepočtené koeficientem množství</t>
  </si>
  <si>
    <t>35</t>
  </si>
  <si>
    <t>916241213R</t>
  </si>
  <si>
    <t>Osazení obrubníku kamenného se zřízením lože, s vyplněním a zatřením spár cementovou maltou stojatého s boční opěrou z betonu prostého, do lože z betonu prostého C20/25nXF3</t>
  </si>
  <si>
    <t>-1559967009</t>
  </si>
  <si>
    <t>odměřeno z CAD - obruba 120/250/1000</t>
  </si>
  <si>
    <t>14,6 "použít stávající vybourané obruby</t>
  </si>
  <si>
    <t>36</t>
  </si>
  <si>
    <t>919112221R</t>
  </si>
  <si>
    <t>Řezání dilatačních spár v živičném krytu vytvoření komůrky pro těsnící zálivku šířky 12 mm, hloubky 20 mm</t>
  </si>
  <si>
    <t>2021912760</t>
  </si>
  <si>
    <t>54,0 "podél obruby uložené při silnici</t>
  </si>
  <si>
    <t>37</t>
  </si>
  <si>
    <t>919122121R</t>
  </si>
  <si>
    <t>Utěsnění dilatačních spár zálivkou za tepla v cementobetonovém nebo živičném krytu včetně adhezního nátěru s těsnicím profilem pod zálivkou, pro komůrky šířky 12 mm, hloubky 20 mm</t>
  </si>
  <si>
    <t>1319275224</t>
  </si>
  <si>
    <t>38</t>
  </si>
  <si>
    <t>962033111</t>
  </si>
  <si>
    <t>Bourání zdiva nadzákladového z tvárnic ztraceného bednění včetně výztuže a výplně z betonu, třídy C8/10, C12/15, C16/20, C20/25, objemu do 1 m3</t>
  </si>
  <si>
    <t>1298011637</t>
  </si>
  <si>
    <t>https://podminky.urs.cz/item/CS_URS_2025_01/962033111</t>
  </si>
  <si>
    <t>zdící tvárnice 390/150/190 (d/š/v)</t>
  </si>
  <si>
    <t>7,8*0,15*0,19*2 "dvě řady</t>
  </si>
  <si>
    <t>997</t>
  </si>
  <si>
    <t>Doprava suti a vybouraných hmot</t>
  </si>
  <si>
    <t>39</t>
  </si>
  <si>
    <t>997013501</t>
  </si>
  <si>
    <t>Odvoz suti a vybouraných hmot na skládku nebo meziskládku se složením, na vzdálenost do 1 km</t>
  </si>
  <si>
    <t>1270201947</t>
  </si>
  <si>
    <t>https://podminky.urs.cz/item/CS_URS_2025_01/997013501</t>
  </si>
  <si>
    <t>odvoz na recyklační středisko</t>
  </si>
  <si>
    <t>1,046 "zdící tvárnice</t>
  </si>
  <si>
    <t>40</t>
  </si>
  <si>
    <t>997013509</t>
  </si>
  <si>
    <t>Odvoz suti a vybouraných hmot na skládku nebo meziskládku se složením, na vzdálenost Příplatek k ceně za každý další započatý 1 km přes 1 km</t>
  </si>
  <si>
    <t>-524754565</t>
  </si>
  <si>
    <t>https://podminky.urs.cz/item/CS_URS_2025_01/997013509</t>
  </si>
  <si>
    <t>1,046*5 'Přepočtené koeficientem množství</t>
  </si>
  <si>
    <t>41</t>
  </si>
  <si>
    <t>997221551</t>
  </si>
  <si>
    <t>Vodorovná doprava suti bez naložení, ale se složením a s hrubým urovnáním ze sypkých materiálů, na vzdálenost do 1 km</t>
  </si>
  <si>
    <t>-229705148</t>
  </si>
  <si>
    <t>https://podminky.urs.cz/item/CS_URS_2025_01/997221551</t>
  </si>
  <si>
    <t>95,729+5,046 "ŠD na recyklaci</t>
  </si>
  <si>
    <t>42</t>
  </si>
  <si>
    <t>997221559</t>
  </si>
  <si>
    <t>Vodorovná doprava suti bez naložení, ale se složením a s hrubým urovnáním Příplatek k ceně za každý další započatý 1 km přes 1 km</t>
  </si>
  <si>
    <t>-1983594090</t>
  </si>
  <si>
    <t>https://podminky.urs.cz/item/CS_URS_2025_01/997221559</t>
  </si>
  <si>
    <t>100,775*5 'Přepočtené koeficientem množství</t>
  </si>
  <si>
    <t>43</t>
  </si>
  <si>
    <t>997221561</t>
  </si>
  <si>
    <t>Vodorovná doprava suti bez naložení, ale se složením a s hrubým urovnáním z kusových materiálů, na vzdálenost do 1 km</t>
  </si>
  <si>
    <t>-946591345</t>
  </si>
  <si>
    <t>https://podminky.urs.cz/item/CS_URS_2025_01/997221561</t>
  </si>
  <si>
    <t>na deponii investora Skládka UL Všebořice</t>
  </si>
  <si>
    <t>4,524 "zámková dlažba</t>
  </si>
  <si>
    <t>14,413+(35,3+14,6)*0,205 "obruby kamenné</t>
  </si>
  <si>
    <t>14,6*0,205 "obruby kamenné zúět na stavbu</t>
  </si>
  <si>
    <t>na recyklaci Chabařovice</t>
  </si>
  <si>
    <t>81,264 "beton</t>
  </si>
  <si>
    <t>4,2*0,205 "obruby betonové</t>
  </si>
  <si>
    <t>4,057 "živičný povrch</t>
  </si>
  <si>
    <t>44</t>
  </si>
  <si>
    <t>997221569</t>
  </si>
  <si>
    <t>2134190391</t>
  </si>
  <si>
    <t>https://podminky.urs.cz/item/CS_URS_2025_01/997221569</t>
  </si>
  <si>
    <t>4,524*5 "zámková dlažba</t>
  </si>
  <si>
    <t>14,413*5+(35,3+14,6)*0,205*5 "obruby kamenné</t>
  </si>
  <si>
    <t>81,264*4 "beton</t>
  </si>
  <si>
    <t>4,2*0,205*4 "obruby betonové</t>
  </si>
  <si>
    <t>4,057*4 "živičný povrch</t>
  </si>
  <si>
    <t>45</t>
  </si>
  <si>
    <t>997013861R</t>
  </si>
  <si>
    <t>Poplatek za uložení stavebního odpadu na recyklační skládce (skládkovné) z prostého betonu zatříděného do Katalogu odpadů pod kódem 17 01 01 x</t>
  </si>
  <si>
    <t>1493084728</t>
  </si>
  <si>
    <t>46</t>
  </si>
  <si>
    <t>997013873R</t>
  </si>
  <si>
    <t>Poplatek za uložení stavebního odpadu na recyklační skládce (skládkovné) zeminy a kamení zatříděného do Katalogu odpadů pod kódem 17 05 04 x</t>
  </si>
  <si>
    <t>-1516624186</t>
  </si>
  <si>
    <t>47</t>
  </si>
  <si>
    <t>997013875R</t>
  </si>
  <si>
    <t>Poplatek za uložení stavebního odpadu na recyklační skládce (skládkovné) asfaltového bez obsahu dehtu zatříděného do Katalogu odpadů pod kódem 17 03 02 x</t>
  </si>
  <si>
    <t>44659370</t>
  </si>
  <si>
    <t>998</t>
  </si>
  <si>
    <t>Přesun hmot</t>
  </si>
  <si>
    <t>48</t>
  </si>
  <si>
    <t>998223011</t>
  </si>
  <si>
    <t>Přesun hmot pro pozemní komunikace s krytem dlážděným dopravní vzdálenost do 200 m jakékoliv délky objektu</t>
  </si>
  <si>
    <t>-1834246499</t>
  </si>
  <si>
    <t>https://podminky.urs.cz/item/CS_URS_2025_01/998223011</t>
  </si>
  <si>
    <t>PSV</t>
  </si>
  <si>
    <t>Práce a dodávky PSV</t>
  </si>
  <si>
    <t>711</t>
  </si>
  <si>
    <t>Izolace proti vodě, vlhkosti a plynům</t>
  </si>
  <si>
    <t>49</t>
  </si>
  <si>
    <t>711111001</t>
  </si>
  <si>
    <t>Provedení izolace proti zemní vlhkosti natěradly a tmely za studena na ploše vodorovné V nátěrem penetračním</t>
  </si>
  <si>
    <t>841734679</t>
  </si>
  <si>
    <t>https://podminky.urs.cz/item/CS_URS_2025_01/711111001</t>
  </si>
  <si>
    <t>přípravný nátěr podkladu - asf. emulze</t>
  </si>
  <si>
    <t>186,1 "pod dlažbou</t>
  </si>
  <si>
    <t>2,1+3,0 "pod betonem</t>
  </si>
  <si>
    <t>50</t>
  </si>
  <si>
    <t>11163153</t>
  </si>
  <si>
    <t>emulze asfaltová penetrační</t>
  </si>
  <si>
    <t>litr</t>
  </si>
  <si>
    <t>877444675</t>
  </si>
  <si>
    <t>191,2*0,3 "0,2-0,3 l/m2</t>
  </si>
  <si>
    <t>51</t>
  </si>
  <si>
    <t>711141559</t>
  </si>
  <si>
    <t>Provedení izolace proti zemní vlhkosti pásy přitavením NAIP na ploše vodorovné V</t>
  </si>
  <si>
    <t>2062508583</t>
  </si>
  <si>
    <t>https://podminky.urs.cz/item/CS_URS_2025_01/711141559</t>
  </si>
  <si>
    <t>podkladní hydroizolační pás</t>
  </si>
  <si>
    <t>vrchní hydroizolační pás</t>
  </si>
  <si>
    <t>52</t>
  </si>
  <si>
    <t>62832134</t>
  </si>
  <si>
    <t>pás asfaltový natavitelný oxidovaný s vložkou ze skleněné rohože typu V60 s jemnozrnným minerálním posypem tl 4,0mm</t>
  </si>
  <si>
    <t>1131928421</t>
  </si>
  <si>
    <t>191,2*1,1655 'Přepočtené koeficientem množství</t>
  </si>
  <si>
    <t>53</t>
  </si>
  <si>
    <t>62855011</t>
  </si>
  <si>
    <t>pás asfaltový natavitelný modifikovaný SBS s vložkou z polyesterové rohože a hrubozrnným břidličným posypem na horním povrchu tl 5,3mm</t>
  </si>
  <si>
    <t>-123480690</t>
  </si>
  <si>
    <t>54</t>
  </si>
  <si>
    <t>711491171R</t>
  </si>
  <si>
    <t>Provedení doplňků izolace proti vodě textilií na ploše vodorovné V vrstva podkladní</t>
  </si>
  <si>
    <t>2116459417</t>
  </si>
  <si>
    <t>https://podminky.urs.cz/item/CS_URS_2025_01/711491171R</t>
  </si>
  <si>
    <t>odměřeno z CAD - separační textilie</t>
  </si>
  <si>
    <t>55</t>
  </si>
  <si>
    <t>711491172</t>
  </si>
  <si>
    <t>Provedení doplňků izolace proti vodě textilií na ploše vodorovné V vrstva ochranná</t>
  </si>
  <si>
    <t>-659006199</t>
  </si>
  <si>
    <t>https://podminky.urs.cz/item/CS_URS_2025_01/711491172</t>
  </si>
  <si>
    <t>odměřeno z CAD - ochranná textilie</t>
  </si>
  <si>
    <t>56</t>
  </si>
  <si>
    <t>69311082</t>
  </si>
  <si>
    <t>geotextilie netkaná separační, ochranná, filtrační, drenážní PP 500g/m2</t>
  </si>
  <si>
    <t>-1295213464</t>
  </si>
  <si>
    <t>382,4*1,05 'Přepočtené koeficientem množství</t>
  </si>
  <si>
    <t>57</t>
  </si>
  <si>
    <t>711491383</t>
  </si>
  <si>
    <t>Provedení dvojitého hydroizolačního systému pro izolaci spodní stavby proti povrchové a podpovrchové tlakové vodě na ploše vodorovné V z drenážní rohože</t>
  </si>
  <si>
    <t>2043893992</t>
  </si>
  <si>
    <t>https://podminky.urs.cz/item/CS_URS_2025_01/711491383</t>
  </si>
  <si>
    <t>58</t>
  </si>
  <si>
    <t>69331044</t>
  </si>
  <si>
    <t>rohož drenážní PE nelaminovaná 900g/m2</t>
  </si>
  <si>
    <t>-342790412</t>
  </si>
  <si>
    <t>191,2 "z prostorově orientovaných vláken tl. 6 mm</t>
  </si>
  <si>
    <t>191,2*1,1 'Přepočtené koeficientem množství</t>
  </si>
  <si>
    <t>59</t>
  </si>
  <si>
    <t>711491471</t>
  </si>
  <si>
    <t>Provedení pojistné izolace proti vodě fólií položenou volně s přelepením spojů na ploše vodorovné V</t>
  </si>
  <si>
    <t>671711262</t>
  </si>
  <si>
    <t>https://podminky.urs.cz/item/CS_URS_2025_01/711491471</t>
  </si>
  <si>
    <t>separační, ochranná, kluzná folie tl. 0,8 mm</t>
  </si>
  <si>
    <t>60</t>
  </si>
  <si>
    <t>28323110</t>
  </si>
  <si>
    <t>fólie HDPE (940-950kg/m3) na skládky a proti zemní vlhkosti nad úrovní terénu tl 0,75-0,8mm</t>
  </si>
  <si>
    <t>-1473318392</t>
  </si>
  <si>
    <t>191,2*1,0605 'Přepočtené koeficientem množství</t>
  </si>
  <si>
    <t>61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</si>
  <si>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</si>
  <si>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</si>
  <si>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-228518011</t>
  </si>
  <si>
    <t>https://podminky.urs.cz/item/CS_URS_2025_01/998711121</t>
  </si>
  <si>
    <t>762</t>
  </si>
  <si>
    <t>Konstrukce tesařské</t>
  </si>
  <si>
    <t>62</t>
  </si>
  <si>
    <t>762114110R</t>
  </si>
  <si>
    <t>Montáž dřevěné lavice (na hladko - bez zářezů) z hoblovaného řeziva průřezové plochy do 120 cm2</t>
  </si>
  <si>
    <t>1294249982</t>
  </si>
  <si>
    <t>akát - dřevěné lamely lavice</t>
  </si>
  <si>
    <t>horní kratší strany zaoblené R=20mm</t>
  </si>
  <si>
    <t>šroubováno zespodu na ocel. rámovou kci</t>
  </si>
  <si>
    <t>298*0,5 "odměřeno z CAD</t>
  </si>
  <si>
    <t>63</t>
  </si>
  <si>
    <t>605561R</t>
  </si>
  <si>
    <t>řezivo dubové sušené tl 30mm</t>
  </si>
  <si>
    <t>558436408</t>
  </si>
  <si>
    <t>298*0,033*0,033*0,5</t>
  </si>
  <si>
    <t>64</t>
  </si>
  <si>
    <t>762195000R</t>
  </si>
  <si>
    <t>Spojovací prostředky pro montáž dřevěné lavice</t>
  </si>
  <si>
    <t>1667228565</t>
  </si>
  <si>
    <t>vrut zápustný celozávit, nerez A4, á2 ks/ lamela lavice</t>
  </si>
  <si>
    <t>0,162 "rozměr 3x30mm</t>
  </si>
  <si>
    <t>65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</si>
  <si>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</si>
  <si>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</si>
  <si>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1296642040</t>
  </si>
  <si>
    <t>https://podminky.urs.cz/item/CS_URS_2025_01/998762121</t>
  </si>
  <si>
    <t>767</t>
  </si>
  <si>
    <t>Konstrukce zámečnické</t>
  </si>
  <si>
    <t>66</t>
  </si>
  <si>
    <t>7676261R</t>
  </si>
  <si>
    <t xml:space="preserve">Přilepení rámové konstrukce k betonové dlažbě pod lavicí </t>
  </si>
  <si>
    <t>1898028700</t>
  </si>
  <si>
    <t>(13+12,9)*2*0,035</t>
  </si>
  <si>
    <t>67</t>
  </si>
  <si>
    <t>767995112</t>
  </si>
  <si>
    <t>Montáž ostatních atypických zámečnických konstrukcí hmotnosti přes 5 do 10 kg</t>
  </si>
  <si>
    <t>kg</t>
  </si>
  <si>
    <t>-467795318</t>
  </si>
  <si>
    <t>https://podminky.urs.cz/item/CS_URS_2025_01/767995112</t>
  </si>
  <si>
    <t>odměřeno z CAD - výroba a montáž kce</t>
  </si>
  <si>
    <t>ocelová obruba výšky 500</t>
  </si>
  <si>
    <t xml:space="preserve">0,007*17,164*7850 "obruba </t>
  </si>
  <si>
    <t>35*0,042*0,01*7850 "výztužná žebra</t>
  </si>
  <si>
    <t>Mezisoučet</t>
  </si>
  <si>
    <t>ocelová obruba výšky 290</t>
  </si>
  <si>
    <t>0,005*(4,222+13,592)*7850 "obruba</t>
  </si>
  <si>
    <t>(9+28)*0,022*0,01*7850 "výztužná žebra</t>
  </si>
  <si>
    <t>ocelová obruba výšky 90</t>
  </si>
  <si>
    <t>0,003*(0,352+0,887)*7850</t>
  </si>
  <si>
    <t>ocelová obruba výšky 290 - 500 přechodový kus</t>
  </si>
  <si>
    <t>0,385*0,01*7850 "obruba</t>
  </si>
  <si>
    <t>2*(0,042+0,032+0,022)*0,01*7850 "výztužná žebra</t>
  </si>
  <si>
    <t>ocelová obruba výšky 90 - 290 přechodový kus</t>
  </si>
  <si>
    <t>0,18*0,01*7850 "obruba</t>
  </si>
  <si>
    <t>rámová kce pro ukotvení lavice</t>
  </si>
  <si>
    <t>(13,0+12,9)*1,6 "rám L35x3 mm</t>
  </si>
  <si>
    <t>květináč plech tl. 12mm kruh pr. 400 mm, v.140 cm</t>
  </si>
  <si>
    <t>12,566*1,4*94,2</t>
  </si>
  <si>
    <t>68</t>
  </si>
  <si>
    <t>13611228</t>
  </si>
  <si>
    <t>plech ocelový hladký jakost S235JR tl 10mm tabule</t>
  </si>
  <si>
    <t>-673006584</t>
  </si>
  <si>
    <t>(1910,273-0,014)/1000</t>
  </si>
  <si>
    <t>69</t>
  </si>
  <si>
    <t>13611232</t>
  </si>
  <si>
    <t>plech ocelový hladký jakost S235JR tl 12mm tabule</t>
  </si>
  <si>
    <t>1688065413</t>
  </si>
  <si>
    <t>květináč plech tl. 12mm kruh pr. 400 cm, v.140 cm</t>
  </si>
  <si>
    <t>12,566*1,4*94,2/1000 "108 cm nad zemí, barva antracit</t>
  </si>
  <si>
    <t>70</t>
  </si>
  <si>
    <t>13010408</t>
  </si>
  <si>
    <t>úhelník ocelový rovnostranný jakost S235JR (11 375) 35x35x3mm</t>
  </si>
  <si>
    <t>-1613084920</t>
  </si>
  <si>
    <t>41,44/1000</t>
  </si>
  <si>
    <t>71</t>
  </si>
  <si>
    <t>998767111</t>
  </si>
  <si>
    <t>Přesun hmot pro zámečnické konstrukce stanovený z hmotnosti přesunovaného materiálu vodorovná dopravní vzdálenost do 50 m s omezením mechanizace v objektech výšky do 6 m</t>
  </si>
  <si>
    <t>253263397</t>
  </si>
  <si>
    <t>https://podminky.urs.cz/item/CS_URS_2025_01/998767111</t>
  </si>
  <si>
    <t>783</t>
  </si>
  <si>
    <t>Dokončovací práce - nátěry</t>
  </si>
  <si>
    <t>72</t>
  </si>
  <si>
    <t>783163101</t>
  </si>
  <si>
    <t>Napouštěcí nátěr truhlářských konstrukcí jednonásobný olejový</t>
  </si>
  <si>
    <t>321296129</t>
  </si>
  <si>
    <t>https://podminky.urs.cz/item/CS_URS_2025_01/783163101</t>
  </si>
  <si>
    <t>dřevěná lavice - olejový bezbarvý lak</t>
  </si>
  <si>
    <t>298*0,5*0,033*4*2</t>
  </si>
  <si>
    <t>73</t>
  </si>
  <si>
    <t>783168101</t>
  </si>
  <si>
    <t>Lazurovací nátěr truhlářských konstrukcí jednonásobný olejový</t>
  </si>
  <si>
    <t>-647537074</t>
  </si>
  <si>
    <t>https://podminky.urs.cz/item/CS_URS_2025_01/783168101</t>
  </si>
  <si>
    <t>789</t>
  </si>
  <si>
    <t>Povrchové úpravy ocelových konstrukcí a technologických zařízení</t>
  </si>
  <si>
    <t>74</t>
  </si>
  <si>
    <t>789321120</t>
  </si>
  <si>
    <t>Zhotovení nátěru ocelových konstrukcí třídy I jednosložkového krycího (vrchního), tloušťky do 40 μm</t>
  </si>
  <si>
    <t>1110646027</t>
  </si>
  <si>
    <t>https://podminky.urs.cz/item/CS_URS_2025_01/789321120</t>
  </si>
  <si>
    <t>odměřeno z CAD - na ocel. kce pohledová strana</t>
  </si>
  <si>
    <t>11,4 "lak na místě - bezbarvý satém</t>
  </si>
  <si>
    <t>75</t>
  </si>
  <si>
    <t>24626720R</t>
  </si>
  <si>
    <t>hmota nátěrová syntetická základní na Pz - lak bezbarvý satén</t>
  </si>
  <si>
    <t>87646579</t>
  </si>
  <si>
    <t>11,4*0,196 'Přepočtené koeficientem množství</t>
  </si>
  <si>
    <t>76</t>
  </si>
  <si>
    <t>789421532R</t>
  </si>
  <si>
    <t>Žárové zinkování ocelových konstrukcí ponorem prům. tl. NDFT 70-120 mikrometrů</t>
  </si>
  <si>
    <t>-189552827</t>
  </si>
  <si>
    <t>Práce a dodávky M</t>
  </si>
  <si>
    <t>21-M</t>
  </si>
  <si>
    <t>Elektromontáže</t>
  </si>
  <si>
    <t>77</t>
  </si>
  <si>
    <t>210203902</t>
  </si>
  <si>
    <t>Montáž svítidel LED se zapojením vodičů průmyslových nebo venkovních na sloupek parkový</t>
  </si>
  <si>
    <t>967713571</t>
  </si>
  <si>
    <t>https://podminky.urs.cz/item/CS_URS_2025_01/210203902</t>
  </si>
  <si>
    <t>1 "LED pásek pod lavici</t>
  </si>
  <si>
    <t>78</t>
  </si>
  <si>
    <t>34774013R</t>
  </si>
  <si>
    <t>LED pásek 12V 10-20W/m LEDpásek pro venkovní použití, barva teplá bílá</t>
  </si>
  <si>
    <t>128</t>
  </si>
  <si>
    <t>1466504088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</si>
  <si>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</si>
  <si>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</si>
  <si>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</si>
  <si>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</si>
  <si>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VRN</t>
  </si>
  <si>
    <t>Vedlejší rozpočtové náklady</t>
  </si>
  <si>
    <t>VRN1</t>
  </si>
  <si>
    <t>Průzkumné, zeměměřičské a projektové práce</t>
  </si>
  <si>
    <t>012002000</t>
  </si>
  <si>
    <t>Zeměměřičské práce</t>
  </si>
  <si>
    <t>Kč</t>
  </si>
  <si>
    <t>1024</t>
  </si>
  <si>
    <t>465413276</t>
  </si>
  <si>
    <t>https://podminky.urs.cz/item/CS_URS_2025_01/012002000</t>
  </si>
  <si>
    <t>012164000</t>
  </si>
  <si>
    <t>Vytyčení a zaměření inženýrských sítí</t>
  </si>
  <si>
    <t>737994412</t>
  </si>
  <si>
    <t>https://podminky.urs.cz/item/CS_URS_2025_01/012164000</t>
  </si>
  <si>
    <t>012444000</t>
  </si>
  <si>
    <t>Geodetické měření skutečného provedení stavby</t>
  </si>
  <si>
    <t>1687369421</t>
  </si>
  <si>
    <t>https://podminky.urs.cz/item/CS_URS_2025_01/012444000</t>
  </si>
  <si>
    <t>013203001</t>
  </si>
  <si>
    <t>Fotodokumentace stavby</t>
  </si>
  <si>
    <t>-735482687</t>
  </si>
  <si>
    <t>013254000</t>
  </si>
  <si>
    <t>Dokumentace skutečného provedení stavby</t>
  </si>
  <si>
    <t>-1488666430</t>
  </si>
  <si>
    <t>https://podminky.urs.cz/item/CS_URS_2025_01/013254000</t>
  </si>
  <si>
    <t>013274000</t>
  </si>
  <si>
    <t>Pasportizace objektu před započetím prací</t>
  </si>
  <si>
    <t>-670077819</t>
  </si>
  <si>
    <t>https://podminky.urs.cz/item/CS_URS_2025_01/013274000</t>
  </si>
  <si>
    <t>013284000</t>
  </si>
  <si>
    <t>Pasportizace objektu po provedení prací</t>
  </si>
  <si>
    <t>-850363664</t>
  </si>
  <si>
    <t>https://podminky.urs.cz/item/CS_URS_2025_01/013284000</t>
  </si>
  <si>
    <t>013294001</t>
  </si>
  <si>
    <t>Ostatní dokumentace stavby - dílenská</t>
  </si>
  <si>
    <t>-603834858</t>
  </si>
  <si>
    <t>- ocelové konstrukce obrub, lavice a květináče</t>
  </si>
  <si>
    <t>- vč. rozdělení na přepravitelné části a jejich způsobu sešroubování na místě</t>
  </si>
  <si>
    <t>VRN3</t>
  </si>
  <si>
    <t>Zařízení staveniště</t>
  </si>
  <si>
    <t>034303000</t>
  </si>
  <si>
    <t>Dopravní značení na staveništi</t>
  </si>
  <si>
    <t>-798519755</t>
  </si>
  <si>
    <t>https://podminky.urs.cz/item/CS_URS_2025_01/034303000</t>
  </si>
  <si>
    <t>vč. návrhu a projednání</t>
  </si>
  <si>
    <t>- 2xA15</t>
  </si>
  <si>
    <t>- 3x Z4a + VS1</t>
  </si>
  <si>
    <t>- 27x Z4a</t>
  </si>
  <si>
    <t>- 2x (Z2 + 5x VS3)</t>
  </si>
  <si>
    <t xml:space="preserve"> - 2x (B30 + E13 - CHODNÍK UZAVŘEN)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</si>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</sst>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4911311" TargetMode="External"/><Relationship Id="rId18" Type="http://schemas.openxmlformats.org/officeDocument/2006/relationships/hyperlink" Target="https://podminky.urs.cz/item/CS_URS_2025_01/962033111" TargetMode="External"/><Relationship Id="rId26" Type="http://schemas.openxmlformats.org/officeDocument/2006/relationships/hyperlink" Target="https://podminky.urs.cz/item/CS_URS_2025_01/711111001" TargetMode="External"/><Relationship Id="rId39" Type="http://schemas.openxmlformats.org/officeDocument/2006/relationships/hyperlink" Target="https://podminky.urs.cz/item/CS_URS_2025_01/210203902" TargetMode="External"/><Relationship Id="rId21" Type="http://schemas.openxmlformats.org/officeDocument/2006/relationships/hyperlink" Target="https://podminky.urs.cz/item/CS_URS_2025_01/997221551" TargetMode="External"/><Relationship Id="rId34" Type="http://schemas.openxmlformats.org/officeDocument/2006/relationships/hyperlink" Target="https://podminky.urs.cz/item/CS_URS_2025_01/767995112" TargetMode="External"/><Relationship Id="rId7" Type="http://schemas.openxmlformats.org/officeDocument/2006/relationships/hyperlink" Target="https://podminky.urs.cz/item/CS_URS_2025_01/113202111" TargetMode="External"/><Relationship Id="rId12" Type="http://schemas.openxmlformats.org/officeDocument/2006/relationships/hyperlink" Target="https://podminky.urs.cz/item/CS_URS_2025_01/181311103" TargetMode="External"/><Relationship Id="rId17" Type="http://schemas.openxmlformats.org/officeDocument/2006/relationships/hyperlink" Target="https://podminky.urs.cz/item/CS_URS_2025_01/596211110" TargetMode="External"/><Relationship Id="rId25" Type="http://schemas.openxmlformats.org/officeDocument/2006/relationships/hyperlink" Target="https://podminky.urs.cz/item/CS_URS_2025_01/998223011" TargetMode="External"/><Relationship Id="rId33" Type="http://schemas.openxmlformats.org/officeDocument/2006/relationships/hyperlink" Target="https://podminky.urs.cz/item/CS_URS_2025_01/998762121" TargetMode="External"/><Relationship Id="rId38" Type="http://schemas.openxmlformats.org/officeDocument/2006/relationships/hyperlink" Target="https://podminky.urs.cz/item/CS_URS_2025_01/789321120" TargetMode="External"/><Relationship Id="rId2" Type="http://schemas.openxmlformats.org/officeDocument/2006/relationships/hyperlink" Target="https://podminky.urs.cz/item/CS_URS_2025_01/113107222" TargetMode="External"/><Relationship Id="rId16" Type="http://schemas.openxmlformats.org/officeDocument/2006/relationships/hyperlink" Target="https://podminky.urs.cz/item/CS_URS_2025_01/564851011" TargetMode="External"/><Relationship Id="rId20" Type="http://schemas.openxmlformats.org/officeDocument/2006/relationships/hyperlink" Target="https://podminky.urs.cz/item/CS_URS_2025_01/997013509" TargetMode="External"/><Relationship Id="rId29" Type="http://schemas.openxmlformats.org/officeDocument/2006/relationships/hyperlink" Target="https://podminky.urs.cz/item/CS_URS_2025_01/711491172" TargetMode="External"/><Relationship Id="rId1" Type="http://schemas.openxmlformats.org/officeDocument/2006/relationships/hyperlink" Target="https://podminky.urs.cz/item/CS_URS_2025_01/113106123" TargetMode="External"/><Relationship Id="rId6" Type="http://schemas.openxmlformats.org/officeDocument/2006/relationships/hyperlink" Target="https://podminky.urs.cz/item/CS_URS_2025_01/113201112" TargetMode="External"/><Relationship Id="rId11" Type="http://schemas.openxmlformats.org/officeDocument/2006/relationships/hyperlink" Target="https://podminky.urs.cz/item/CS_URS_2025_01/171203111" TargetMode="External"/><Relationship Id="rId24" Type="http://schemas.openxmlformats.org/officeDocument/2006/relationships/hyperlink" Target="https://podminky.urs.cz/item/CS_URS_2025_01/997221569" TargetMode="External"/><Relationship Id="rId32" Type="http://schemas.openxmlformats.org/officeDocument/2006/relationships/hyperlink" Target="https://podminky.urs.cz/item/CS_URS_2025_01/998711121" TargetMode="External"/><Relationship Id="rId37" Type="http://schemas.openxmlformats.org/officeDocument/2006/relationships/hyperlink" Target="https://podminky.urs.cz/item/CS_URS_2025_01/783168101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13107341" TargetMode="External"/><Relationship Id="rId15" Type="http://schemas.openxmlformats.org/officeDocument/2006/relationships/hyperlink" Target="https://podminky.urs.cz/item/CS_URS_2025_01/564831011" TargetMode="External"/><Relationship Id="rId23" Type="http://schemas.openxmlformats.org/officeDocument/2006/relationships/hyperlink" Target="https://podminky.urs.cz/item/CS_URS_2025_01/997221561" TargetMode="External"/><Relationship Id="rId28" Type="http://schemas.openxmlformats.org/officeDocument/2006/relationships/hyperlink" Target="https://podminky.urs.cz/item/CS_URS_2025_01/711491171R" TargetMode="External"/><Relationship Id="rId36" Type="http://schemas.openxmlformats.org/officeDocument/2006/relationships/hyperlink" Target="https://podminky.urs.cz/item/CS_URS_2025_01/783163101" TargetMode="External"/><Relationship Id="rId10" Type="http://schemas.openxmlformats.org/officeDocument/2006/relationships/hyperlink" Target="https://podminky.urs.cz/item/CS_URS_2025_01/171152501" TargetMode="External"/><Relationship Id="rId19" Type="http://schemas.openxmlformats.org/officeDocument/2006/relationships/hyperlink" Target="https://podminky.urs.cz/item/CS_URS_2025_01/997013501" TargetMode="External"/><Relationship Id="rId31" Type="http://schemas.openxmlformats.org/officeDocument/2006/relationships/hyperlink" Target="https://podminky.urs.cz/item/CS_URS_2025_01/711491471" TargetMode="External"/><Relationship Id="rId4" Type="http://schemas.openxmlformats.org/officeDocument/2006/relationships/hyperlink" Target="https://podminky.urs.cz/item/CS_URS_2025_01/113107322" TargetMode="External"/><Relationship Id="rId9" Type="http://schemas.openxmlformats.org/officeDocument/2006/relationships/hyperlink" Target="https://podminky.urs.cz/item/CS_URS_2025_01/162751113" TargetMode="External"/><Relationship Id="rId14" Type="http://schemas.openxmlformats.org/officeDocument/2006/relationships/hyperlink" Target="https://podminky.urs.cz/item/CS_URS_2025_01/327314217" TargetMode="External"/><Relationship Id="rId22" Type="http://schemas.openxmlformats.org/officeDocument/2006/relationships/hyperlink" Target="https://podminky.urs.cz/item/CS_URS_2025_01/997221559" TargetMode="External"/><Relationship Id="rId27" Type="http://schemas.openxmlformats.org/officeDocument/2006/relationships/hyperlink" Target="https://podminky.urs.cz/item/CS_URS_2025_01/711141559" TargetMode="External"/><Relationship Id="rId30" Type="http://schemas.openxmlformats.org/officeDocument/2006/relationships/hyperlink" Target="https://podminky.urs.cz/item/CS_URS_2025_01/711491383" TargetMode="External"/><Relationship Id="rId35" Type="http://schemas.openxmlformats.org/officeDocument/2006/relationships/hyperlink" Target="https://podminky.urs.cz/item/CS_URS_2025_01/998767111" TargetMode="External"/><Relationship Id="rId8" Type="http://schemas.openxmlformats.org/officeDocument/2006/relationships/hyperlink" Target="https://podminky.urs.cz/item/CS_URS_2025_01/121112003" TargetMode="External"/><Relationship Id="rId3" Type="http://schemas.openxmlformats.org/officeDocument/2006/relationships/hyperlink" Target="https://podminky.urs.cz/item/CS_URS_2025_01/1131072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012444000" TargetMode="External"/><Relationship Id="rId7" Type="http://schemas.openxmlformats.org/officeDocument/2006/relationships/hyperlink" Target="https://podminky.urs.cz/item/CS_URS_2025_01/034303000" TargetMode="External"/><Relationship Id="rId2" Type="http://schemas.openxmlformats.org/officeDocument/2006/relationships/hyperlink" Target="https://podminky.urs.cz/item/CS_URS_2025_01/012164000" TargetMode="External"/><Relationship Id="rId1" Type="http://schemas.openxmlformats.org/officeDocument/2006/relationships/hyperlink" Target="https://podminky.urs.cz/item/CS_URS_2025_01/012002000" TargetMode="External"/><Relationship Id="rId6" Type="http://schemas.openxmlformats.org/officeDocument/2006/relationships/hyperlink" Target="https://podminky.urs.cz/item/CS_URS_2025_01/013284000" TargetMode="External"/><Relationship Id="rId5" Type="http://schemas.openxmlformats.org/officeDocument/2006/relationships/hyperlink" Target="https://podminky.urs.cz/item/CS_URS_2025_01/013274000" TargetMode="External"/><Relationship Id="rId4" Type="http://schemas.openxmlformats.org/officeDocument/2006/relationships/hyperlink" Target="https://podminky.urs.cz/item/CS_URS_2025_01/013254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24" workbookViewId="0">
      <selection activeCell="AG54" sqref="AG54:AM5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5" t="s">
        <v>14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R5" s="21"/>
      <c r="BE5" s="302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06" t="s">
        <v>17</v>
      </c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R6" s="21"/>
      <c r="BE6" s="303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3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3"/>
      <c r="BS8" s="18" t="s">
        <v>6</v>
      </c>
    </row>
    <row r="9" spans="1:74" ht="14.45" customHeight="1">
      <c r="B9" s="21"/>
      <c r="AR9" s="21"/>
      <c r="BE9" s="303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303"/>
      <c r="BS10" s="18" t="s">
        <v>6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19</v>
      </c>
      <c r="AR11" s="21"/>
      <c r="BE11" s="303"/>
      <c r="BS11" s="18" t="s">
        <v>6</v>
      </c>
    </row>
    <row r="12" spans="1:74" ht="6.95" customHeight="1">
      <c r="B12" s="21"/>
      <c r="AR12" s="21"/>
      <c r="BE12" s="303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03"/>
      <c r="BS13" s="18" t="s">
        <v>6</v>
      </c>
    </row>
    <row r="14" spans="1:74" ht="12.75">
      <c r="B14" s="21"/>
      <c r="E14" s="307" t="s">
        <v>30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28" t="s">
        <v>28</v>
      </c>
      <c r="AN14" s="30" t="s">
        <v>30</v>
      </c>
      <c r="AR14" s="21"/>
      <c r="BE14" s="303"/>
      <c r="BS14" s="18" t="s">
        <v>6</v>
      </c>
    </row>
    <row r="15" spans="1:74" ht="6.95" customHeight="1">
      <c r="B15" s="21"/>
      <c r="AR15" s="21"/>
      <c r="BE15" s="303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19</v>
      </c>
      <c r="AR16" s="21"/>
      <c r="BE16" s="303"/>
      <c r="BS16" s="18" t="s">
        <v>4</v>
      </c>
    </row>
    <row r="17" spans="2:71" ht="18.399999999999999" customHeight="1">
      <c r="B17" s="21"/>
      <c r="E17" s="26" t="s">
        <v>32</v>
      </c>
      <c r="AK17" s="28" t="s">
        <v>28</v>
      </c>
      <c r="AN17" s="26" t="s">
        <v>19</v>
      </c>
      <c r="AR17" s="21"/>
      <c r="BE17" s="303"/>
      <c r="BS17" s="18" t="s">
        <v>33</v>
      </c>
    </row>
    <row r="18" spans="2:71" ht="6.95" customHeight="1">
      <c r="B18" s="21"/>
      <c r="AR18" s="21"/>
      <c r="BE18" s="303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19</v>
      </c>
      <c r="AR19" s="21"/>
      <c r="BE19" s="303"/>
      <c r="BS19" s="18" t="s">
        <v>6</v>
      </c>
    </row>
    <row r="20" spans="2:71" ht="18.399999999999999" customHeight="1">
      <c r="B20" s="21"/>
      <c r="E20" s="26" t="s">
        <v>35</v>
      </c>
      <c r="AK20" s="28" t="s">
        <v>28</v>
      </c>
      <c r="AN20" s="26" t="s">
        <v>19</v>
      </c>
      <c r="AR20" s="21"/>
      <c r="BE20" s="303"/>
      <c r="BS20" s="18" t="s">
        <v>4</v>
      </c>
    </row>
    <row r="21" spans="2:71" ht="6.95" customHeight="1">
      <c r="B21" s="21"/>
      <c r="AR21" s="21"/>
      <c r="BE21" s="303"/>
    </row>
    <row r="22" spans="2:71" ht="12" customHeight="1">
      <c r="B22" s="21"/>
      <c r="D22" s="28" t="s">
        <v>36</v>
      </c>
      <c r="AR22" s="21"/>
      <c r="BE22" s="303"/>
    </row>
    <row r="23" spans="2:71" ht="47.25" customHeight="1">
      <c r="B23" s="21"/>
      <c r="E23" s="309" t="s">
        <v>37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R23" s="21"/>
      <c r="BE23" s="303"/>
    </row>
    <row r="24" spans="2:71" ht="6.95" customHeight="1">
      <c r="B24" s="21"/>
      <c r="AR24" s="21"/>
      <c r="BE24" s="303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3"/>
    </row>
    <row r="26" spans="2:71" s="1" customFormat="1" ht="25.9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0">
        <f>ROUND(AG54,2)</f>
        <v>0</v>
      </c>
      <c r="AL26" s="311"/>
      <c r="AM26" s="311"/>
      <c r="AN26" s="311"/>
      <c r="AO26" s="311"/>
      <c r="AR26" s="33"/>
      <c r="BE26" s="303"/>
    </row>
    <row r="27" spans="2:71" s="1" customFormat="1" ht="6.95" customHeight="1">
      <c r="B27" s="33"/>
      <c r="AR27" s="33"/>
      <c r="BE27" s="303"/>
    </row>
    <row r="28" spans="2:71" s="1" customFormat="1" ht="12.75">
      <c r="B28" s="33"/>
      <c r="L28" s="312" t="s">
        <v>39</v>
      </c>
      <c r="M28" s="312"/>
      <c r="N28" s="312"/>
      <c r="O28" s="312"/>
      <c r="P28" s="312"/>
      <c r="W28" s="312" t="s">
        <v>40</v>
      </c>
      <c r="X28" s="312"/>
      <c r="Y28" s="312"/>
      <c r="Z28" s="312"/>
      <c r="AA28" s="312"/>
      <c r="AB28" s="312"/>
      <c r="AC28" s="312"/>
      <c r="AD28" s="312"/>
      <c r="AE28" s="312"/>
      <c r="AK28" s="312" t="s">
        <v>41</v>
      </c>
      <c r="AL28" s="312"/>
      <c r="AM28" s="312"/>
      <c r="AN28" s="312"/>
      <c r="AO28" s="312"/>
      <c r="AR28" s="33"/>
      <c r="BE28" s="303"/>
    </row>
    <row r="29" spans="2:71" s="2" customFormat="1" ht="14.45" customHeight="1">
      <c r="B29" s="36"/>
      <c r="D29" s="28" t="s">
        <v>42</v>
      </c>
      <c r="F29" s="28" t="s">
        <v>43</v>
      </c>
      <c r="L29" s="297">
        <v>0.21</v>
      </c>
      <c r="M29" s="296"/>
      <c r="N29" s="296"/>
      <c r="O29" s="296"/>
      <c r="P29" s="296"/>
      <c r="W29" s="295">
        <f>ROUND(AZ54, 2)</f>
        <v>0</v>
      </c>
      <c r="X29" s="296"/>
      <c r="Y29" s="296"/>
      <c r="Z29" s="296"/>
      <c r="AA29" s="296"/>
      <c r="AB29" s="296"/>
      <c r="AC29" s="296"/>
      <c r="AD29" s="296"/>
      <c r="AE29" s="296"/>
      <c r="AK29" s="295">
        <f>ROUND(AV54, 2)</f>
        <v>0</v>
      </c>
      <c r="AL29" s="296"/>
      <c r="AM29" s="296"/>
      <c r="AN29" s="296"/>
      <c r="AO29" s="296"/>
      <c r="AR29" s="36"/>
      <c r="BE29" s="304"/>
    </row>
    <row r="30" spans="2:71" s="2" customFormat="1" ht="14.45" customHeight="1">
      <c r="B30" s="36"/>
      <c r="F30" s="28" t="s">
        <v>44</v>
      </c>
      <c r="L30" s="297">
        <v>0.12</v>
      </c>
      <c r="M30" s="296"/>
      <c r="N30" s="296"/>
      <c r="O30" s="296"/>
      <c r="P30" s="296"/>
      <c r="W30" s="295">
        <f>ROUND(BA54, 2)</f>
        <v>0</v>
      </c>
      <c r="X30" s="296"/>
      <c r="Y30" s="296"/>
      <c r="Z30" s="296"/>
      <c r="AA30" s="296"/>
      <c r="AB30" s="296"/>
      <c r="AC30" s="296"/>
      <c r="AD30" s="296"/>
      <c r="AE30" s="296"/>
      <c r="AK30" s="295">
        <f>ROUND(AW54, 2)</f>
        <v>0</v>
      </c>
      <c r="AL30" s="296"/>
      <c r="AM30" s="296"/>
      <c r="AN30" s="296"/>
      <c r="AO30" s="296"/>
      <c r="AR30" s="36"/>
      <c r="BE30" s="304"/>
    </row>
    <row r="31" spans="2:71" s="2" customFormat="1" ht="14.45" hidden="1" customHeight="1">
      <c r="B31" s="36"/>
      <c r="F31" s="28" t="s">
        <v>45</v>
      </c>
      <c r="L31" s="297">
        <v>0.21</v>
      </c>
      <c r="M31" s="296"/>
      <c r="N31" s="296"/>
      <c r="O31" s="296"/>
      <c r="P31" s="296"/>
      <c r="W31" s="295">
        <f>ROUND(BB54, 2)</f>
        <v>0</v>
      </c>
      <c r="X31" s="296"/>
      <c r="Y31" s="296"/>
      <c r="Z31" s="296"/>
      <c r="AA31" s="296"/>
      <c r="AB31" s="296"/>
      <c r="AC31" s="296"/>
      <c r="AD31" s="296"/>
      <c r="AE31" s="296"/>
      <c r="AK31" s="295">
        <v>0</v>
      </c>
      <c r="AL31" s="296"/>
      <c r="AM31" s="296"/>
      <c r="AN31" s="296"/>
      <c r="AO31" s="296"/>
      <c r="AR31" s="36"/>
      <c r="BE31" s="304"/>
    </row>
    <row r="32" spans="2:71" s="2" customFormat="1" ht="14.45" hidden="1" customHeight="1">
      <c r="B32" s="36"/>
      <c r="F32" s="28" t="s">
        <v>46</v>
      </c>
      <c r="L32" s="297">
        <v>0.12</v>
      </c>
      <c r="M32" s="296"/>
      <c r="N32" s="296"/>
      <c r="O32" s="296"/>
      <c r="P32" s="296"/>
      <c r="W32" s="295">
        <f>ROUND(BC54, 2)</f>
        <v>0</v>
      </c>
      <c r="X32" s="296"/>
      <c r="Y32" s="296"/>
      <c r="Z32" s="296"/>
      <c r="AA32" s="296"/>
      <c r="AB32" s="296"/>
      <c r="AC32" s="296"/>
      <c r="AD32" s="296"/>
      <c r="AE32" s="296"/>
      <c r="AK32" s="295">
        <v>0</v>
      </c>
      <c r="AL32" s="296"/>
      <c r="AM32" s="296"/>
      <c r="AN32" s="296"/>
      <c r="AO32" s="296"/>
      <c r="AR32" s="36"/>
      <c r="BE32" s="304"/>
    </row>
    <row r="33" spans="2:44" s="2" customFormat="1" ht="14.45" hidden="1" customHeight="1">
      <c r="B33" s="36"/>
      <c r="F33" s="28" t="s">
        <v>47</v>
      </c>
      <c r="L33" s="297">
        <v>0</v>
      </c>
      <c r="M33" s="296"/>
      <c r="N33" s="296"/>
      <c r="O33" s="296"/>
      <c r="P33" s="296"/>
      <c r="W33" s="295">
        <f>ROUND(BD54, 2)</f>
        <v>0</v>
      </c>
      <c r="X33" s="296"/>
      <c r="Y33" s="296"/>
      <c r="Z33" s="296"/>
      <c r="AA33" s="296"/>
      <c r="AB33" s="296"/>
      <c r="AC33" s="296"/>
      <c r="AD33" s="296"/>
      <c r="AE33" s="296"/>
      <c r="AK33" s="295">
        <v>0</v>
      </c>
      <c r="AL33" s="296"/>
      <c r="AM33" s="296"/>
      <c r="AN33" s="296"/>
      <c r="AO33" s="296"/>
      <c r="AR33" s="36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98" t="s">
        <v>50</v>
      </c>
      <c r="Y35" s="299"/>
      <c r="Z35" s="299"/>
      <c r="AA35" s="299"/>
      <c r="AB35" s="299"/>
      <c r="AC35" s="39"/>
      <c r="AD35" s="39"/>
      <c r="AE35" s="39"/>
      <c r="AF35" s="39"/>
      <c r="AG35" s="39"/>
      <c r="AH35" s="39"/>
      <c r="AI35" s="39"/>
      <c r="AJ35" s="39"/>
      <c r="AK35" s="300">
        <f>SUM(AK26:AK33)</f>
        <v>0</v>
      </c>
      <c r="AL35" s="299"/>
      <c r="AM35" s="299"/>
      <c r="AN35" s="299"/>
      <c r="AO35" s="301"/>
      <c r="AP35" s="37"/>
      <c r="AQ35" s="37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44" s="1" customFormat="1" ht="24.95" customHeight="1">
      <c r="B42" s="33"/>
      <c r="C42" s="22" t="s">
        <v>51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5"/>
      <c r="C44" s="28" t="s">
        <v>13</v>
      </c>
      <c r="L44" s="3" t="str">
        <f>K5</f>
        <v>24_264</v>
      </c>
      <c r="AR44" s="45"/>
    </row>
    <row r="45" spans="2:44" s="4" customFormat="1" ht="36.950000000000003" customHeight="1">
      <c r="B45" s="46"/>
      <c r="C45" s="47" t="s">
        <v>16</v>
      </c>
      <c r="L45" s="286" t="str">
        <f>K6</f>
        <v>ÚL - projektování plochy u OD LABE</v>
      </c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R45" s="46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8" t="str">
        <f>IF(K8="","",K8)</f>
        <v>Ústí nad Labem</v>
      </c>
      <c r="AI47" s="28" t="s">
        <v>23</v>
      </c>
      <c r="AM47" s="288" t="str">
        <f>IF(AN8= "","",AN8)</f>
        <v>28. 4. 2025</v>
      </c>
      <c r="AN47" s="288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statutární město Ústí nad Labem</v>
      </c>
      <c r="AI49" s="28" t="s">
        <v>31</v>
      </c>
      <c r="AM49" s="289" t="str">
        <f>IF(E17="","",E17)</f>
        <v>AZ Consult, spol. s r.o.</v>
      </c>
      <c r="AN49" s="290"/>
      <c r="AO49" s="290"/>
      <c r="AP49" s="290"/>
      <c r="AR49" s="33"/>
      <c r="AS49" s="291" t="s">
        <v>52</v>
      </c>
      <c r="AT49" s="29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289" t="str">
        <f>IF(E20="","",E20)</f>
        <v>Dagmar Sedláčková</v>
      </c>
      <c r="AN50" s="290"/>
      <c r="AO50" s="290"/>
      <c r="AP50" s="290"/>
      <c r="AR50" s="33"/>
      <c r="AS50" s="293"/>
      <c r="AT50" s="294"/>
      <c r="BD50" s="52"/>
    </row>
    <row r="51" spans="1:91" s="1" customFormat="1" ht="10.9" customHeight="1">
      <c r="B51" s="33"/>
      <c r="AR51" s="33"/>
      <c r="AS51" s="293"/>
      <c r="AT51" s="294"/>
      <c r="BD51" s="52"/>
    </row>
    <row r="52" spans="1:91" s="1" customFormat="1" ht="29.25" customHeight="1">
      <c r="B52" s="33"/>
      <c r="C52" s="282" t="s">
        <v>53</v>
      </c>
      <c r="D52" s="283"/>
      <c r="E52" s="283"/>
      <c r="F52" s="283"/>
      <c r="G52" s="283"/>
      <c r="H52" s="53"/>
      <c r="I52" s="284" t="s">
        <v>54</v>
      </c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5" t="s">
        <v>55</v>
      </c>
      <c r="AH52" s="283"/>
      <c r="AI52" s="283"/>
      <c r="AJ52" s="283"/>
      <c r="AK52" s="283"/>
      <c r="AL52" s="283"/>
      <c r="AM52" s="283"/>
      <c r="AN52" s="284" t="s">
        <v>56</v>
      </c>
      <c r="AO52" s="283"/>
      <c r="AP52" s="283"/>
      <c r="AQ52" s="54" t="s">
        <v>57</v>
      </c>
      <c r="AR52" s="33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</row>
    <row r="53" spans="1:91" s="1" customFormat="1" ht="10.9" customHeight="1">
      <c r="B53" s="33"/>
      <c r="AR53" s="33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59"/>
      <c r="C54" s="60" t="s">
        <v>70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0">
        <f>ROUND(SUM(AG55:AG56),2)</f>
        <v>0</v>
      </c>
      <c r="AH54" s="280"/>
      <c r="AI54" s="280"/>
      <c r="AJ54" s="280"/>
      <c r="AK54" s="280"/>
      <c r="AL54" s="280"/>
      <c r="AM54" s="280"/>
      <c r="AN54" s="281">
        <f>SUM(AG54,AT54)</f>
        <v>0</v>
      </c>
      <c r="AO54" s="281"/>
      <c r="AP54" s="281"/>
      <c r="AQ54" s="63" t="s">
        <v>19</v>
      </c>
      <c r="AR54" s="59"/>
      <c r="AS54" s="64">
        <f>ROUND(SUM(AS55:AS56),2)</f>
        <v>0</v>
      </c>
      <c r="AT54" s="65">
        <f>ROUND(SUM(AV54:AW54),2)</f>
        <v>0</v>
      </c>
      <c r="AU54" s="66">
        <f>ROUND(SUM(AU55:AU56),5)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ROUND(SUM(AZ55:AZ56),2)</f>
        <v>0</v>
      </c>
      <c r="BA54" s="65">
        <f>ROUND(SUM(BA55:BA56),2)</f>
        <v>0</v>
      </c>
      <c r="BB54" s="65">
        <f>ROUND(SUM(BB55:BB56),2)</f>
        <v>0</v>
      </c>
      <c r="BC54" s="65">
        <f>ROUND(SUM(BC55:BC56),2)</f>
        <v>0</v>
      </c>
      <c r="BD54" s="67">
        <f>ROUND(SUM(BD55:BD56),2)</f>
        <v>0</v>
      </c>
      <c r="BS54" s="68" t="s">
        <v>71</v>
      </c>
      <c r="BT54" s="68" t="s">
        <v>72</v>
      </c>
      <c r="BU54" s="69" t="s">
        <v>73</v>
      </c>
      <c r="BV54" s="68" t="s">
        <v>74</v>
      </c>
      <c r="BW54" s="68" t="s">
        <v>5</v>
      </c>
      <c r="BX54" s="68" t="s">
        <v>75</v>
      </c>
      <c r="CL54" s="68" t="s">
        <v>19</v>
      </c>
    </row>
    <row r="55" spans="1:91" s="6" customFormat="1" ht="16.5" customHeight="1">
      <c r="A55" s="70" t="s">
        <v>76</v>
      </c>
      <c r="B55" s="71"/>
      <c r="C55" s="72"/>
      <c r="D55" s="279" t="s">
        <v>77</v>
      </c>
      <c r="E55" s="279"/>
      <c r="F55" s="279"/>
      <c r="G55" s="279"/>
      <c r="H55" s="279"/>
      <c r="I55" s="73"/>
      <c r="J55" s="279" t="s">
        <v>78</v>
      </c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7">
        <f>'SO 101 - Plocha u OD Labe'!J30</f>
        <v>0</v>
      </c>
      <c r="AH55" s="278"/>
      <c r="AI55" s="278"/>
      <c r="AJ55" s="278"/>
      <c r="AK55" s="278"/>
      <c r="AL55" s="278"/>
      <c r="AM55" s="278"/>
      <c r="AN55" s="277">
        <f>SUM(AG55,AT55)</f>
        <v>0</v>
      </c>
      <c r="AO55" s="278"/>
      <c r="AP55" s="278"/>
      <c r="AQ55" s="74" t="s">
        <v>79</v>
      </c>
      <c r="AR55" s="71"/>
      <c r="AS55" s="75">
        <v>0</v>
      </c>
      <c r="AT55" s="76">
        <f>ROUND(SUM(AV55:AW55),2)</f>
        <v>0</v>
      </c>
      <c r="AU55" s="77">
        <f>'SO 101 - Plocha u OD Labe'!P95</f>
        <v>0</v>
      </c>
      <c r="AV55" s="76">
        <f>'SO 101 - Plocha u OD Labe'!J33</f>
        <v>0</v>
      </c>
      <c r="AW55" s="76">
        <f>'SO 101 - Plocha u OD Labe'!J34</f>
        <v>0</v>
      </c>
      <c r="AX55" s="76">
        <f>'SO 101 - Plocha u OD Labe'!J35</f>
        <v>0</v>
      </c>
      <c r="AY55" s="76">
        <f>'SO 101 - Plocha u OD Labe'!J36</f>
        <v>0</v>
      </c>
      <c r="AZ55" s="76">
        <f>'SO 101 - Plocha u OD Labe'!F33</f>
        <v>0</v>
      </c>
      <c r="BA55" s="76">
        <f>'SO 101 - Plocha u OD Labe'!F34</f>
        <v>0</v>
      </c>
      <c r="BB55" s="76">
        <f>'SO 101 - Plocha u OD Labe'!F35</f>
        <v>0</v>
      </c>
      <c r="BC55" s="76">
        <f>'SO 101 - Plocha u OD Labe'!F36</f>
        <v>0</v>
      </c>
      <c r="BD55" s="78">
        <f>'SO 101 - Plocha u OD Labe'!F37</f>
        <v>0</v>
      </c>
      <c r="BT55" s="79" t="s">
        <v>80</v>
      </c>
      <c r="BV55" s="79" t="s">
        <v>74</v>
      </c>
      <c r="BW55" s="79" t="s">
        <v>81</v>
      </c>
      <c r="BX55" s="79" t="s">
        <v>5</v>
      </c>
      <c r="CL55" s="79" t="s">
        <v>19</v>
      </c>
      <c r="CM55" s="79" t="s">
        <v>82</v>
      </c>
    </row>
    <row r="56" spans="1:91" s="6" customFormat="1" ht="16.5" customHeight="1">
      <c r="A56" s="70" t="s">
        <v>76</v>
      </c>
      <c r="B56" s="71"/>
      <c r="C56" s="72"/>
      <c r="D56" s="279" t="s">
        <v>83</v>
      </c>
      <c r="E56" s="279"/>
      <c r="F56" s="279"/>
      <c r="G56" s="279"/>
      <c r="H56" s="279"/>
      <c r="I56" s="73"/>
      <c r="J56" s="279" t="s">
        <v>84</v>
      </c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7">
        <f>'VON - Vedlejší a ostatní ...'!J30</f>
        <v>0</v>
      </c>
      <c r="AH56" s="278"/>
      <c r="AI56" s="278"/>
      <c r="AJ56" s="278"/>
      <c r="AK56" s="278"/>
      <c r="AL56" s="278"/>
      <c r="AM56" s="278"/>
      <c r="AN56" s="277">
        <f>SUM(AG56,AT56)</f>
        <v>0</v>
      </c>
      <c r="AO56" s="278"/>
      <c r="AP56" s="278"/>
      <c r="AQ56" s="74" t="s">
        <v>83</v>
      </c>
      <c r="AR56" s="71"/>
      <c r="AS56" s="80">
        <v>0</v>
      </c>
      <c r="AT56" s="81">
        <f>ROUND(SUM(AV56:AW56),2)</f>
        <v>0</v>
      </c>
      <c r="AU56" s="82">
        <f>'VON - Vedlejší a ostatní ...'!P82</f>
        <v>0</v>
      </c>
      <c r="AV56" s="81">
        <f>'VON - Vedlejší a ostatní ...'!J33</f>
        <v>0</v>
      </c>
      <c r="AW56" s="81">
        <f>'VON - Vedlejší a ostatní ...'!J34</f>
        <v>0</v>
      </c>
      <c r="AX56" s="81">
        <f>'VON - Vedlejší a ostatní ...'!J35</f>
        <v>0</v>
      </c>
      <c r="AY56" s="81">
        <f>'VON - Vedlejší a ostatní ...'!J36</f>
        <v>0</v>
      </c>
      <c r="AZ56" s="81">
        <f>'VON - Vedlejší a ostatní ...'!F33</f>
        <v>0</v>
      </c>
      <c r="BA56" s="81">
        <f>'VON - Vedlejší a ostatní ...'!F34</f>
        <v>0</v>
      </c>
      <c r="BB56" s="81">
        <f>'VON - Vedlejší a ostatní ...'!F35</f>
        <v>0</v>
      </c>
      <c r="BC56" s="81">
        <f>'VON - Vedlejší a ostatní ...'!F36</f>
        <v>0</v>
      </c>
      <c r="BD56" s="83">
        <f>'VON - Vedlejší a ostatní ...'!F37</f>
        <v>0</v>
      </c>
      <c r="BT56" s="79" t="s">
        <v>80</v>
      </c>
      <c r="BV56" s="79" t="s">
        <v>74</v>
      </c>
      <c r="BW56" s="79" t="s">
        <v>85</v>
      </c>
      <c r="BX56" s="79" t="s">
        <v>5</v>
      </c>
      <c r="CL56" s="79" t="s">
        <v>19</v>
      </c>
      <c r="CM56" s="79" t="s">
        <v>82</v>
      </c>
    </row>
    <row r="57" spans="1:91" s="1" customFormat="1" ht="30" customHeight="1">
      <c r="B57" s="33"/>
      <c r="AR57" s="33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3"/>
    </row>
  </sheetData>
  <sheetProtection algorithmName="SHA-512" hashValue="vpf9TK2BmMA7rwZ7blX/X6iyNDcuADO68utJZPIIgytTPgM6iFagrE4HUgv6Yw89ut3sC9y7C3ZQivws0aaLJA==" saltValue="bx7A/cWDBkUYc05SkmkCaJ2VQOO8fh+b7fsX9Gbt+YovaPdUVYrPjNRiLisz8ug6wrUzJvMHV9enRuEuOo2QxA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SO 101 - Plocha u OD Labe'!C2" display="/" xr:uid="{00000000-0004-0000-0000-000000000000}"/>
    <hyperlink ref="A56" location="'VON - Vedlejší a ostatní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3"/>
  <sheetViews>
    <sheetView showGridLines="0" tabSelected="1" topLeftCell="A80" workbookViewId="0">
      <selection activeCell="J108" sqref="J10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86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ÚL - projektování plochy u OD LABE</v>
      </c>
      <c r="F7" s="315"/>
      <c r="G7" s="315"/>
      <c r="H7" s="315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86" t="s">
        <v>88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28. 4. 2025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305"/>
      <c r="G18" s="305"/>
      <c r="H18" s="305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5"/>
      <c r="E27" s="309" t="s">
        <v>19</v>
      </c>
      <c r="F27" s="309"/>
      <c r="G27" s="309"/>
      <c r="H27" s="309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38</v>
      </c>
      <c r="J30" s="62">
        <f>ROUND(J95,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40</v>
      </c>
      <c r="I32" s="87" t="s">
        <v>39</v>
      </c>
      <c r="J32" s="87" t="s">
        <v>41</v>
      </c>
      <c r="L32" s="33"/>
    </row>
    <row r="33" spans="2:12" s="1" customFormat="1" ht="14.45" customHeight="1">
      <c r="B33" s="33"/>
      <c r="D33" s="88" t="s">
        <v>42</v>
      </c>
      <c r="E33" s="28" t="s">
        <v>43</v>
      </c>
      <c r="F33" s="89">
        <f>ROUND((SUM(BE95:BE452)),  2)</f>
        <v>0</v>
      </c>
      <c r="I33" s="90">
        <v>0.21</v>
      </c>
      <c r="J33" s="89">
        <f>ROUND(((SUM(BE95:BE452))*I33),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ROUND((SUM(BF95:BF452)),  2)</f>
        <v>0</v>
      </c>
      <c r="I34" s="90">
        <v>0.12</v>
      </c>
      <c r="J34" s="89">
        <f>ROUND(((SUM(BF95:BF452))*I34),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ROUND((SUM(BG95:BG452)),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ROUND((SUM(BH95:BH452)),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ROUND((SUM(BI95:BI452)),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3"/>
      <c r="F39" s="53"/>
      <c r="G39" s="93" t="s">
        <v>49</v>
      </c>
      <c r="H39" s="94" t="s">
        <v>50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ÚL - projektování plochy u OD LABE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86" t="str">
        <f>E9</f>
        <v>SO 101 - Plocha u OD Labe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Ústí nad Labem</v>
      </c>
      <c r="I52" s="28" t="s">
        <v>23</v>
      </c>
      <c r="J52" s="49" t="str">
        <f>IF(J12="","",J12)</f>
        <v>28. 4. 2025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město Ústí nad Labem</v>
      </c>
      <c r="I54" s="28" t="s">
        <v>31</v>
      </c>
      <c r="J54" s="31" t="str">
        <f>E21</f>
        <v>AZ Consult, spol. s r.o.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2">
        <f>J95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93</v>
      </c>
      <c r="E60" s="102"/>
      <c r="F60" s="102"/>
      <c r="G60" s="102"/>
      <c r="H60" s="102"/>
      <c r="I60" s="102"/>
      <c r="J60" s="103">
        <f>J96</f>
        <v>0</v>
      </c>
      <c r="L60" s="100"/>
    </row>
    <row r="61" spans="2:47" s="9" customFormat="1" ht="19.899999999999999" customHeight="1">
      <c r="B61" s="104"/>
      <c r="D61" s="105" t="s">
        <v>94</v>
      </c>
      <c r="E61" s="106"/>
      <c r="F61" s="106"/>
      <c r="G61" s="106"/>
      <c r="H61" s="106"/>
      <c r="I61" s="106"/>
      <c r="J61" s="107">
        <f>J97</f>
        <v>0</v>
      </c>
      <c r="L61" s="104"/>
    </row>
    <row r="62" spans="2:47" s="9" customFormat="1" ht="19.899999999999999" customHeight="1">
      <c r="B62" s="104"/>
      <c r="D62" s="105" t="s">
        <v>95</v>
      </c>
      <c r="E62" s="106"/>
      <c r="F62" s="106"/>
      <c r="G62" s="106"/>
      <c r="H62" s="106"/>
      <c r="I62" s="106"/>
      <c r="J62" s="107">
        <f>J182</f>
        <v>0</v>
      </c>
      <c r="L62" s="104"/>
    </row>
    <row r="63" spans="2:47" s="9" customFormat="1" ht="19.899999999999999" customHeight="1">
      <c r="B63" s="104"/>
      <c r="D63" s="105" t="s">
        <v>96</v>
      </c>
      <c r="E63" s="106"/>
      <c r="F63" s="106"/>
      <c r="G63" s="106"/>
      <c r="H63" s="106"/>
      <c r="I63" s="106"/>
      <c r="J63" s="107">
        <f>J189</f>
        <v>0</v>
      </c>
      <c r="L63" s="104"/>
    </row>
    <row r="64" spans="2:47" s="9" customFormat="1" ht="19.899999999999999" customHeight="1">
      <c r="B64" s="104"/>
      <c r="D64" s="105" t="s">
        <v>97</v>
      </c>
      <c r="E64" s="106"/>
      <c r="F64" s="106"/>
      <c r="G64" s="106"/>
      <c r="H64" s="106"/>
      <c r="I64" s="106"/>
      <c r="J64" s="107">
        <f>J231</f>
        <v>0</v>
      </c>
      <c r="L64" s="104"/>
    </row>
    <row r="65" spans="2:12" s="9" customFormat="1" ht="19.899999999999999" customHeight="1">
      <c r="B65" s="104"/>
      <c r="D65" s="105" t="s">
        <v>98</v>
      </c>
      <c r="E65" s="106"/>
      <c r="F65" s="106"/>
      <c r="G65" s="106"/>
      <c r="H65" s="106"/>
      <c r="I65" s="106"/>
      <c r="J65" s="107">
        <f>J243</f>
        <v>0</v>
      </c>
      <c r="L65" s="104"/>
    </row>
    <row r="66" spans="2:12" s="9" customFormat="1" ht="19.899999999999999" customHeight="1">
      <c r="B66" s="104"/>
      <c r="D66" s="105" t="s">
        <v>99</v>
      </c>
      <c r="E66" s="106"/>
      <c r="F66" s="106"/>
      <c r="G66" s="106"/>
      <c r="H66" s="106"/>
      <c r="I66" s="106"/>
      <c r="J66" s="107">
        <f>J265</f>
        <v>0</v>
      </c>
      <c r="L66" s="104"/>
    </row>
    <row r="67" spans="2:12" s="9" customFormat="1" ht="19.899999999999999" customHeight="1">
      <c r="B67" s="104"/>
      <c r="D67" s="105" t="s">
        <v>100</v>
      </c>
      <c r="E67" s="106"/>
      <c r="F67" s="106"/>
      <c r="G67" s="106"/>
      <c r="H67" s="106"/>
      <c r="I67" s="106"/>
      <c r="J67" s="107">
        <f>J311</f>
        <v>0</v>
      </c>
      <c r="L67" s="104"/>
    </row>
    <row r="68" spans="2:12" s="8" customFormat="1" ht="24.95" customHeight="1">
      <c r="B68" s="100"/>
      <c r="D68" s="101" t="s">
        <v>101</v>
      </c>
      <c r="E68" s="102"/>
      <c r="F68" s="102"/>
      <c r="G68" s="102"/>
      <c r="H68" s="102"/>
      <c r="I68" s="102"/>
      <c r="J68" s="103">
        <f>J314</f>
        <v>0</v>
      </c>
      <c r="L68" s="100"/>
    </row>
    <row r="69" spans="2:12" s="9" customFormat="1" ht="19.899999999999999" customHeight="1">
      <c r="B69" s="104"/>
      <c r="D69" s="105" t="s">
        <v>102</v>
      </c>
      <c r="E69" s="106"/>
      <c r="F69" s="106"/>
      <c r="G69" s="106"/>
      <c r="H69" s="106"/>
      <c r="I69" s="106"/>
      <c r="J69" s="107">
        <f>J315</f>
        <v>0</v>
      </c>
      <c r="L69" s="104"/>
    </row>
    <row r="70" spans="2:12" s="9" customFormat="1" ht="19.899999999999999" customHeight="1">
      <c r="B70" s="104"/>
      <c r="D70" s="105" t="s">
        <v>103</v>
      </c>
      <c r="E70" s="106"/>
      <c r="F70" s="106"/>
      <c r="G70" s="106"/>
      <c r="H70" s="106"/>
      <c r="I70" s="106"/>
      <c r="J70" s="107">
        <f>J380</f>
        <v>0</v>
      </c>
      <c r="L70" s="104"/>
    </row>
    <row r="71" spans="2:12" s="9" customFormat="1" ht="19.899999999999999" customHeight="1">
      <c r="B71" s="104"/>
      <c r="D71" s="105" t="s">
        <v>104</v>
      </c>
      <c r="E71" s="106"/>
      <c r="F71" s="106"/>
      <c r="G71" s="106"/>
      <c r="H71" s="106"/>
      <c r="I71" s="106"/>
      <c r="J71" s="107">
        <f>J393</f>
        <v>0</v>
      </c>
      <c r="L71" s="104"/>
    </row>
    <row r="72" spans="2:12" s="9" customFormat="1" ht="19.899999999999999" customHeight="1">
      <c r="B72" s="104"/>
      <c r="D72" s="105" t="s">
        <v>105</v>
      </c>
      <c r="E72" s="106"/>
      <c r="F72" s="106"/>
      <c r="G72" s="106"/>
      <c r="H72" s="106"/>
      <c r="I72" s="106"/>
      <c r="J72" s="107">
        <f>J432</f>
        <v>0</v>
      </c>
      <c r="L72" s="104"/>
    </row>
    <row r="73" spans="2:12" s="9" customFormat="1" ht="19.899999999999999" customHeight="1">
      <c r="B73" s="104"/>
      <c r="D73" s="105" t="s">
        <v>106</v>
      </c>
      <c r="E73" s="106"/>
      <c r="F73" s="106"/>
      <c r="G73" s="106"/>
      <c r="H73" s="106"/>
      <c r="I73" s="106"/>
      <c r="J73" s="107">
        <f>J439</f>
        <v>0</v>
      </c>
      <c r="L73" s="104"/>
    </row>
    <row r="74" spans="2:12" s="8" customFormat="1" ht="24.95" customHeight="1">
      <c r="B74" s="100"/>
      <c r="D74" s="101" t="s">
        <v>107</v>
      </c>
      <c r="E74" s="102"/>
      <c r="F74" s="102"/>
      <c r="G74" s="102"/>
      <c r="H74" s="102"/>
      <c r="I74" s="102"/>
      <c r="J74" s="103">
        <f>J447</f>
        <v>0</v>
      </c>
      <c r="L74" s="100"/>
    </row>
    <row r="75" spans="2:12" s="9" customFormat="1" ht="19.899999999999999" customHeight="1">
      <c r="B75" s="104"/>
      <c r="D75" s="105" t="s">
        <v>108</v>
      </c>
      <c r="E75" s="106"/>
      <c r="F75" s="106"/>
      <c r="G75" s="106"/>
      <c r="H75" s="106"/>
      <c r="I75" s="106"/>
      <c r="J75" s="107">
        <f>J448</f>
        <v>0</v>
      </c>
      <c r="L75" s="104"/>
    </row>
    <row r="76" spans="2:12" s="1" customFormat="1" ht="21.75" customHeight="1">
      <c r="B76" s="33"/>
      <c r="L76" s="33"/>
    </row>
    <row r="77" spans="2:12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3"/>
    </row>
    <row r="81" spans="2:63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3"/>
    </row>
    <row r="82" spans="2:63" s="1" customFormat="1" ht="24.95" customHeight="1">
      <c r="B82" s="33"/>
      <c r="C82" s="22" t="s">
        <v>109</v>
      </c>
      <c r="L82" s="33"/>
    </row>
    <row r="83" spans="2:63" s="1" customFormat="1" ht="6.95" customHeight="1">
      <c r="B83" s="33"/>
      <c r="L83" s="33"/>
    </row>
    <row r="84" spans="2:63" s="1" customFormat="1" ht="12" customHeight="1">
      <c r="B84" s="33"/>
      <c r="C84" s="28" t="s">
        <v>16</v>
      </c>
      <c r="L84" s="33"/>
    </row>
    <row r="85" spans="2:63" s="1" customFormat="1" ht="16.5" customHeight="1">
      <c r="B85" s="33"/>
      <c r="E85" s="314" t="str">
        <f>E7</f>
        <v>ÚL - projektování plochy u OD LABE</v>
      </c>
      <c r="F85" s="315"/>
      <c r="G85" s="315"/>
      <c r="H85" s="315"/>
      <c r="L85" s="33"/>
    </row>
    <row r="86" spans="2:63" s="1" customFormat="1" ht="12" customHeight="1">
      <c r="B86" s="33"/>
      <c r="C86" s="28" t="s">
        <v>87</v>
      </c>
      <c r="L86" s="33"/>
    </row>
    <row r="87" spans="2:63" s="1" customFormat="1" ht="16.5" customHeight="1">
      <c r="B87" s="33"/>
      <c r="E87" s="286" t="str">
        <f>E9</f>
        <v>SO 101 - Plocha u OD Labe</v>
      </c>
      <c r="F87" s="313"/>
      <c r="G87" s="313"/>
      <c r="H87" s="313"/>
      <c r="L87" s="33"/>
    </row>
    <row r="88" spans="2:63" s="1" customFormat="1" ht="6.95" customHeight="1">
      <c r="B88" s="33"/>
      <c r="L88" s="33"/>
    </row>
    <row r="89" spans="2:63" s="1" customFormat="1" ht="12" customHeight="1">
      <c r="B89" s="33"/>
      <c r="C89" s="28" t="s">
        <v>21</v>
      </c>
      <c r="F89" s="26" t="str">
        <f>F12</f>
        <v>Ústí nad Labem</v>
      </c>
      <c r="I89" s="28" t="s">
        <v>23</v>
      </c>
      <c r="J89" s="49" t="str">
        <f>IF(J12="","",J12)</f>
        <v>28. 4. 2025</v>
      </c>
      <c r="L89" s="33"/>
    </row>
    <row r="90" spans="2:63" s="1" customFormat="1" ht="6.95" customHeight="1">
      <c r="B90" s="33"/>
      <c r="L90" s="33"/>
    </row>
    <row r="91" spans="2:63" s="1" customFormat="1" ht="25.7" customHeight="1">
      <c r="B91" s="33"/>
      <c r="C91" s="28" t="s">
        <v>25</v>
      </c>
      <c r="F91" s="26" t="str">
        <f>E15</f>
        <v>statutární město Ústí nad Labem</v>
      </c>
      <c r="I91" s="28" t="s">
        <v>31</v>
      </c>
      <c r="J91" s="31" t="str">
        <f>E21</f>
        <v>AZ Consult, spol. s r.o.</v>
      </c>
      <c r="L91" s="33"/>
    </row>
    <row r="92" spans="2:63" s="1" customFormat="1" ht="15.2" customHeight="1">
      <c r="B92" s="33"/>
      <c r="C92" s="28" t="s">
        <v>29</v>
      </c>
      <c r="F92" s="26" t="str">
        <f>IF(E18="","",E18)</f>
        <v>Vyplň údaj</v>
      </c>
      <c r="I92" s="28" t="s">
        <v>34</v>
      </c>
      <c r="J92" s="31" t="str">
        <f>E24</f>
        <v>Dagmar Sedláčková</v>
      </c>
      <c r="L92" s="33"/>
    </row>
    <row r="93" spans="2:63" s="1" customFormat="1" ht="10.35" customHeight="1">
      <c r="B93" s="33"/>
      <c r="L93" s="33"/>
    </row>
    <row r="94" spans="2:63" s="10" customFormat="1" ht="29.25" customHeight="1">
      <c r="B94" s="108"/>
      <c r="C94" s="109" t="s">
        <v>110</v>
      </c>
      <c r="D94" s="110" t="s">
        <v>57</v>
      </c>
      <c r="E94" s="110" t="s">
        <v>53</v>
      </c>
      <c r="F94" s="110" t="s">
        <v>54</v>
      </c>
      <c r="G94" s="110" t="s">
        <v>111</v>
      </c>
      <c r="H94" s="110" t="s">
        <v>112</v>
      </c>
      <c r="I94" s="110" t="s">
        <v>113</v>
      </c>
      <c r="J94" s="110" t="s">
        <v>91</v>
      </c>
      <c r="K94" s="111" t="s">
        <v>114</v>
      </c>
      <c r="L94" s="108"/>
      <c r="M94" s="55" t="s">
        <v>19</v>
      </c>
      <c r="N94" s="56" t="s">
        <v>42</v>
      </c>
      <c r="O94" s="56" t="s">
        <v>115</v>
      </c>
      <c r="P94" s="56" t="s">
        <v>116</v>
      </c>
      <c r="Q94" s="56" t="s">
        <v>117</v>
      </c>
      <c r="R94" s="56" t="s">
        <v>118</v>
      </c>
      <c r="S94" s="56" t="s">
        <v>119</v>
      </c>
      <c r="T94" s="57" t="s">
        <v>120</v>
      </c>
    </row>
    <row r="95" spans="2:63" s="1" customFormat="1" ht="22.9" customHeight="1">
      <c r="B95" s="33"/>
      <c r="C95" s="60" t="s">
        <v>121</v>
      </c>
      <c r="J95" s="112">
        <f>BK95</f>
        <v>0</v>
      </c>
      <c r="L95" s="33"/>
      <c r="M95" s="58"/>
      <c r="N95" s="50"/>
      <c r="O95" s="50"/>
      <c r="P95" s="113">
        <f>P96+P314+P447</f>
        <v>0</v>
      </c>
      <c r="Q95" s="50"/>
      <c r="R95" s="113">
        <f>R96+R314+R447</f>
        <v>191.94247906400003</v>
      </c>
      <c r="S95" s="50"/>
      <c r="T95" s="114">
        <f>T96+T314+T447</f>
        <v>217.16944999999998</v>
      </c>
      <c r="AT95" s="18" t="s">
        <v>71</v>
      </c>
      <c r="AU95" s="18" t="s">
        <v>92</v>
      </c>
      <c r="BK95" s="115">
        <f>BK96+BK314+BK447</f>
        <v>0</v>
      </c>
    </row>
    <row r="96" spans="2:63" s="11" customFormat="1" ht="25.9" customHeight="1">
      <c r="B96" s="116"/>
      <c r="D96" s="117" t="s">
        <v>71</v>
      </c>
      <c r="E96" s="118" t="s">
        <v>122</v>
      </c>
      <c r="F96" s="118" t="s">
        <v>123</v>
      </c>
      <c r="I96" s="119"/>
      <c r="J96" s="120">
        <f>BK96</f>
        <v>0</v>
      </c>
      <c r="L96" s="116"/>
      <c r="M96" s="121"/>
      <c r="P96" s="122">
        <f>P97+P182+P189+P231+P243+P265+P311</f>
        <v>0</v>
      </c>
      <c r="R96" s="122">
        <f>R97+R182+R189+R231+R243+R265+R311</f>
        <v>175.94715622000004</v>
      </c>
      <c r="T96" s="123">
        <f>T97+T182+T189+T231+T243+T265+T311</f>
        <v>217.16944999999998</v>
      </c>
      <c r="AR96" s="117" t="s">
        <v>80</v>
      </c>
      <c r="AT96" s="124" t="s">
        <v>71</v>
      </c>
      <c r="AU96" s="124" t="s">
        <v>72</v>
      </c>
      <c r="AY96" s="117" t="s">
        <v>124</v>
      </c>
      <c r="BK96" s="125">
        <f>BK97+BK182+BK189+BK231+BK243+BK265+BK311</f>
        <v>0</v>
      </c>
    </row>
    <row r="97" spans="2:65" s="11" customFormat="1" ht="22.9" customHeight="1">
      <c r="B97" s="116"/>
      <c r="D97" s="117" t="s">
        <v>71</v>
      </c>
      <c r="E97" s="126" t="s">
        <v>80</v>
      </c>
      <c r="F97" s="126" t="s">
        <v>125</v>
      </c>
      <c r="I97" s="119"/>
      <c r="J97" s="127">
        <f>BK97</f>
        <v>0</v>
      </c>
      <c r="L97" s="116"/>
      <c r="M97" s="121"/>
      <c r="P97" s="122">
        <f>SUM(P98:P181)</f>
        <v>0</v>
      </c>
      <c r="R97" s="122">
        <f>SUM(R98:R181)</f>
        <v>72.834480060000004</v>
      </c>
      <c r="T97" s="123">
        <f>SUM(T98:T181)</f>
        <v>216.12369999999999</v>
      </c>
      <c r="AR97" s="117" t="s">
        <v>80</v>
      </c>
      <c r="AT97" s="124" t="s">
        <v>71</v>
      </c>
      <c r="AU97" s="124" t="s">
        <v>80</v>
      </c>
      <c r="AY97" s="117" t="s">
        <v>124</v>
      </c>
      <c r="BK97" s="125">
        <f>SUM(BK98:BK181)</f>
        <v>0</v>
      </c>
    </row>
    <row r="98" spans="2:65" s="1" customFormat="1" ht="37.9" customHeight="1">
      <c r="B98" s="33"/>
      <c r="C98" s="128" t="s">
        <v>80</v>
      </c>
      <c r="D98" s="128" t="s">
        <v>126</v>
      </c>
      <c r="E98" s="129" t="s">
        <v>127</v>
      </c>
      <c r="F98" s="130" t="s">
        <v>128</v>
      </c>
      <c r="G98" s="131" t="s">
        <v>129</v>
      </c>
      <c r="H98" s="132">
        <v>17.399999999999999</v>
      </c>
      <c r="I98" s="133"/>
      <c r="J98" s="134">
        <f>ROUND(I98*H98,2)</f>
        <v>0</v>
      </c>
      <c r="K98" s="130" t="s">
        <v>130</v>
      </c>
      <c r="L98" s="33"/>
      <c r="M98" s="135" t="s">
        <v>19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0.26</v>
      </c>
      <c r="T98" s="138">
        <f>S98*H98</f>
        <v>4.524</v>
      </c>
      <c r="AR98" s="139" t="s">
        <v>131</v>
      </c>
      <c r="AT98" s="139" t="s">
        <v>126</v>
      </c>
      <c r="AU98" s="139" t="s">
        <v>82</v>
      </c>
      <c r="AY98" s="18" t="s">
        <v>124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131</v>
      </c>
      <c r="BM98" s="139" t="s">
        <v>132</v>
      </c>
    </row>
    <row r="99" spans="2:65" s="1" customFormat="1">
      <c r="B99" s="33"/>
      <c r="D99" s="141" t="s">
        <v>133</v>
      </c>
      <c r="F99" s="142" t="s">
        <v>134</v>
      </c>
      <c r="I99" s="143"/>
      <c r="L99" s="33"/>
      <c r="M99" s="144"/>
      <c r="T99" s="52"/>
      <c r="AT99" s="18" t="s">
        <v>133</v>
      </c>
      <c r="AU99" s="18" t="s">
        <v>82</v>
      </c>
    </row>
    <row r="100" spans="2:65" s="12" customFormat="1">
      <c r="B100" s="145"/>
      <c r="D100" s="146" t="s">
        <v>135</v>
      </c>
      <c r="E100" s="147" t="s">
        <v>19</v>
      </c>
      <c r="F100" s="148" t="s">
        <v>136</v>
      </c>
      <c r="H100" s="147" t="s">
        <v>19</v>
      </c>
      <c r="I100" s="149"/>
      <c r="L100" s="145"/>
      <c r="M100" s="150"/>
      <c r="T100" s="151"/>
      <c r="AT100" s="147" t="s">
        <v>135</v>
      </c>
      <c r="AU100" s="147" t="s">
        <v>82</v>
      </c>
      <c r="AV100" s="12" t="s">
        <v>80</v>
      </c>
      <c r="AW100" s="12" t="s">
        <v>33</v>
      </c>
      <c r="AX100" s="12" t="s">
        <v>72</v>
      </c>
      <c r="AY100" s="147" t="s">
        <v>124</v>
      </c>
    </row>
    <row r="101" spans="2:65" s="13" customFormat="1">
      <c r="B101" s="152"/>
      <c r="D101" s="146" t="s">
        <v>135</v>
      </c>
      <c r="E101" s="153" t="s">
        <v>19</v>
      </c>
      <c r="F101" s="154" t="s">
        <v>137</v>
      </c>
      <c r="H101" s="155">
        <v>4.5</v>
      </c>
      <c r="I101" s="156"/>
      <c r="L101" s="152"/>
      <c r="M101" s="157"/>
      <c r="T101" s="158"/>
      <c r="AT101" s="153" t="s">
        <v>135</v>
      </c>
      <c r="AU101" s="153" t="s">
        <v>82</v>
      </c>
      <c r="AV101" s="13" t="s">
        <v>82</v>
      </c>
      <c r="AW101" s="13" t="s">
        <v>33</v>
      </c>
      <c r="AX101" s="13" t="s">
        <v>72</v>
      </c>
      <c r="AY101" s="153" t="s">
        <v>124</v>
      </c>
    </row>
    <row r="102" spans="2:65" s="13" customFormat="1">
      <c r="B102" s="152"/>
      <c r="D102" s="146" t="s">
        <v>135</v>
      </c>
      <c r="E102" s="153" t="s">
        <v>19</v>
      </c>
      <c r="F102" s="154" t="s">
        <v>138</v>
      </c>
      <c r="H102" s="155">
        <v>12.9</v>
      </c>
      <c r="I102" s="156"/>
      <c r="L102" s="152"/>
      <c r="M102" s="157"/>
      <c r="T102" s="158"/>
      <c r="AT102" s="153" t="s">
        <v>135</v>
      </c>
      <c r="AU102" s="153" t="s">
        <v>82</v>
      </c>
      <c r="AV102" s="13" t="s">
        <v>82</v>
      </c>
      <c r="AW102" s="13" t="s">
        <v>33</v>
      </c>
      <c r="AX102" s="13" t="s">
        <v>72</v>
      </c>
      <c r="AY102" s="153" t="s">
        <v>124</v>
      </c>
    </row>
    <row r="103" spans="2:65" s="14" customFormat="1">
      <c r="B103" s="159"/>
      <c r="D103" s="146" t="s">
        <v>135</v>
      </c>
      <c r="E103" s="160" t="s">
        <v>19</v>
      </c>
      <c r="F103" s="161" t="s">
        <v>139</v>
      </c>
      <c r="H103" s="162">
        <v>17.399999999999999</v>
      </c>
      <c r="I103" s="163"/>
      <c r="L103" s="159"/>
      <c r="M103" s="164"/>
      <c r="T103" s="165"/>
      <c r="AT103" s="160" t="s">
        <v>135</v>
      </c>
      <c r="AU103" s="160" t="s">
        <v>82</v>
      </c>
      <c r="AV103" s="14" t="s">
        <v>131</v>
      </c>
      <c r="AW103" s="14" t="s">
        <v>33</v>
      </c>
      <c r="AX103" s="14" t="s">
        <v>80</v>
      </c>
      <c r="AY103" s="160" t="s">
        <v>124</v>
      </c>
    </row>
    <row r="104" spans="2:65" s="1" customFormat="1" ht="37.9" customHeight="1">
      <c r="B104" s="33"/>
      <c r="C104" s="128" t="s">
        <v>82</v>
      </c>
      <c r="D104" s="128" t="s">
        <v>126</v>
      </c>
      <c r="E104" s="129" t="s">
        <v>140</v>
      </c>
      <c r="F104" s="130" t="s">
        <v>141</v>
      </c>
      <c r="G104" s="131" t="s">
        <v>129</v>
      </c>
      <c r="H104" s="132">
        <v>330.1</v>
      </c>
      <c r="I104" s="133"/>
      <c r="J104" s="134">
        <f>ROUND(I104*H104,2)</f>
        <v>0</v>
      </c>
      <c r="K104" s="130" t="s">
        <v>130</v>
      </c>
      <c r="L104" s="33"/>
      <c r="M104" s="135" t="s">
        <v>19</v>
      </c>
      <c r="N104" s="136" t="s">
        <v>43</v>
      </c>
      <c r="P104" s="137">
        <f>O104*H104</f>
        <v>0</v>
      </c>
      <c r="Q104" s="137">
        <v>0</v>
      </c>
      <c r="R104" s="137">
        <f>Q104*H104</f>
        <v>0</v>
      </c>
      <c r="S104" s="137">
        <v>0.28999999999999998</v>
      </c>
      <c r="T104" s="138">
        <f>S104*H104</f>
        <v>95.728999999999999</v>
      </c>
      <c r="AR104" s="139" t="s">
        <v>131</v>
      </c>
      <c r="AT104" s="139" t="s">
        <v>126</v>
      </c>
      <c r="AU104" s="139" t="s">
        <v>82</v>
      </c>
      <c r="AY104" s="18" t="s">
        <v>124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80</v>
      </c>
      <c r="BK104" s="140">
        <f>ROUND(I104*H104,2)</f>
        <v>0</v>
      </c>
      <c r="BL104" s="18" t="s">
        <v>131</v>
      </c>
      <c r="BM104" s="139" t="s">
        <v>142</v>
      </c>
    </row>
    <row r="105" spans="2:65" s="1" customFormat="1">
      <c r="B105" s="33"/>
      <c r="D105" s="141" t="s">
        <v>133</v>
      </c>
      <c r="F105" s="142" t="s">
        <v>143</v>
      </c>
      <c r="I105" s="143"/>
      <c r="L105" s="33"/>
      <c r="M105" s="144"/>
      <c r="T105" s="52"/>
      <c r="AT105" s="18" t="s">
        <v>133</v>
      </c>
      <c r="AU105" s="18" t="s">
        <v>82</v>
      </c>
    </row>
    <row r="106" spans="2:65" s="12" customFormat="1">
      <c r="B106" s="145"/>
      <c r="D106" s="146" t="s">
        <v>135</v>
      </c>
      <c r="E106" s="147" t="s">
        <v>19</v>
      </c>
      <c r="F106" s="148" t="s">
        <v>144</v>
      </c>
      <c r="H106" s="147" t="s">
        <v>19</v>
      </c>
      <c r="I106" s="149"/>
      <c r="L106" s="145"/>
      <c r="M106" s="150"/>
      <c r="T106" s="151"/>
      <c r="AT106" s="147" t="s">
        <v>135</v>
      </c>
      <c r="AU106" s="147" t="s">
        <v>82</v>
      </c>
      <c r="AV106" s="12" t="s">
        <v>80</v>
      </c>
      <c r="AW106" s="12" t="s">
        <v>33</v>
      </c>
      <c r="AX106" s="12" t="s">
        <v>72</v>
      </c>
      <c r="AY106" s="147" t="s">
        <v>124</v>
      </c>
    </row>
    <row r="107" spans="2:65" s="13" customFormat="1">
      <c r="B107" s="152"/>
      <c r="D107" s="146" t="s">
        <v>135</v>
      </c>
      <c r="E107" s="153" t="s">
        <v>19</v>
      </c>
      <c r="F107" s="154" t="s">
        <v>145</v>
      </c>
      <c r="H107" s="155">
        <v>330.1</v>
      </c>
      <c r="I107" s="156"/>
      <c r="L107" s="152"/>
      <c r="M107" s="157"/>
      <c r="T107" s="158"/>
      <c r="AT107" s="153" t="s">
        <v>135</v>
      </c>
      <c r="AU107" s="153" t="s">
        <v>82</v>
      </c>
      <c r="AV107" s="13" t="s">
        <v>82</v>
      </c>
      <c r="AW107" s="13" t="s">
        <v>33</v>
      </c>
      <c r="AX107" s="13" t="s">
        <v>80</v>
      </c>
      <c r="AY107" s="153" t="s">
        <v>124</v>
      </c>
    </row>
    <row r="108" spans="2:65" s="1" customFormat="1" ht="33" customHeight="1">
      <c r="B108" s="33"/>
      <c r="C108" s="128" t="s">
        <v>146</v>
      </c>
      <c r="D108" s="128" t="s">
        <v>126</v>
      </c>
      <c r="E108" s="129" t="s">
        <v>147</v>
      </c>
      <c r="F108" s="130" t="s">
        <v>148</v>
      </c>
      <c r="G108" s="131" t="s">
        <v>129</v>
      </c>
      <c r="H108" s="132">
        <v>338.6</v>
      </c>
      <c r="I108" s="133"/>
      <c r="J108" s="134">
        <f>ROUND(I108*H108,2)</f>
        <v>0</v>
      </c>
      <c r="K108" s="130" t="s">
        <v>130</v>
      </c>
      <c r="L108" s="33"/>
      <c r="M108" s="135" t="s">
        <v>19</v>
      </c>
      <c r="N108" s="136" t="s">
        <v>43</v>
      </c>
      <c r="P108" s="137">
        <f>O108*H108</f>
        <v>0</v>
      </c>
      <c r="Q108" s="137">
        <v>0</v>
      </c>
      <c r="R108" s="137">
        <f>Q108*H108</f>
        <v>0</v>
      </c>
      <c r="S108" s="137">
        <v>0.24</v>
      </c>
      <c r="T108" s="138">
        <f>S108*H108</f>
        <v>81.263999999999996</v>
      </c>
      <c r="AR108" s="139" t="s">
        <v>131</v>
      </c>
      <c r="AT108" s="139" t="s">
        <v>126</v>
      </c>
      <c r="AU108" s="139" t="s">
        <v>82</v>
      </c>
      <c r="AY108" s="18" t="s">
        <v>124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80</v>
      </c>
      <c r="BK108" s="140">
        <f>ROUND(I108*H108,2)</f>
        <v>0</v>
      </c>
      <c r="BL108" s="18" t="s">
        <v>131</v>
      </c>
      <c r="BM108" s="139" t="s">
        <v>149</v>
      </c>
    </row>
    <row r="109" spans="2:65" s="1" customFormat="1">
      <c r="B109" s="33"/>
      <c r="D109" s="141" t="s">
        <v>133</v>
      </c>
      <c r="F109" s="142" t="s">
        <v>150</v>
      </c>
      <c r="I109" s="143"/>
      <c r="L109" s="33"/>
      <c r="M109" s="144"/>
      <c r="T109" s="52"/>
      <c r="AT109" s="18" t="s">
        <v>133</v>
      </c>
      <c r="AU109" s="18" t="s">
        <v>82</v>
      </c>
    </row>
    <row r="110" spans="2:65" s="12" customFormat="1">
      <c r="B110" s="145"/>
      <c r="D110" s="146" t="s">
        <v>135</v>
      </c>
      <c r="E110" s="147" t="s">
        <v>19</v>
      </c>
      <c r="F110" s="148" t="s">
        <v>144</v>
      </c>
      <c r="H110" s="147" t="s">
        <v>19</v>
      </c>
      <c r="I110" s="149"/>
      <c r="L110" s="145"/>
      <c r="M110" s="150"/>
      <c r="T110" s="151"/>
      <c r="AT110" s="147" t="s">
        <v>135</v>
      </c>
      <c r="AU110" s="147" t="s">
        <v>82</v>
      </c>
      <c r="AV110" s="12" t="s">
        <v>80</v>
      </c>
      <c r="AW110" s="12" t="s">
        <v>33</v>
      </c>
      <c r="AX110" s="12" t="s">
        <v>72</v>
      </c>
      <c r="AY110" s="147" t="s">
        <v>124</v>
      </c>
    </row>
    <row r="111" spans="2:65" s="13" customFormat="1">
      <c r="B111" s="152"/>
      <c r="D111" s="146" t="s">
        <v>135</v>
      </c>
      <c r="E111" s="153" t="s">
        <v>19</v>
      </c>
      <c r="F111" s="154" t="s">
        <v>151</v>
      </c>
      <c r="H111" s="155">
        <v>338.6</v>
      </c>
      <c r="I111" s="156"/>
      <c r="L111" s="152"/>
      <c r="M111" s="157"/>
      <c r="T111" s="158"/>
      <c r="AT111" s="153" t="s">
        <v>135</v>
      </c>
      <c r="AU111" s="153" t="s">
        <v>82</v>
      </c>
      <c r="AV111" s="13" t="s">
        <v>82</v>
      </c>
      <c r="AW111" s="13" t="s">
        <v>33</v>
      </c>
      <c r="AX111" s="13" t="s">
        <v>80</v>
      </c>
      <c r="AY111" s="153" t="s">
        <v>124</v>
      </c>
    </row>
    <row r="112" spans="2:65" s="1" customFormat="1" ht="37.9" customHeight="1">
      <c r="B112" s="33"/>
      <c r="C112" s="128" t="s">
        <v>131</v>
      </c>
      <c r="D112" s="128" t="s">
        <v>126</v>
      </c>
      <c r="E112" s="129" t="s">
        <v>152</v>
      </c>
      <c r="F112" s="130" t="s">
        <v>153</v>
      </c>
      <c r="G112" s="131" t="s">
        <v>129</v>
      </c>
      <c r="H112" s="132">
        <v>17.399999999999999</v>
      </c>
      <c r="I112" s="133"/>
      <c r="J112" s="134">
        <f>ROUND(I112*H112,2)</f>
        <v>0</v>
      </c>
      <c r="K112" s="130" t="s">
        <v>130</v>
      </c>
      <c r="L112" s="33"/>
      <c r="M112" s="135" t="s">
        <v>19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0.28999999999999998</v>
      </c>
      <c r="T112" s="138">
        <f>S112*H112</f>
        <v>5.0459999999999994</v>
      </c>
      <c r="AR112" s="139" t="s">
        <v>131</v>
      </c>
      <c r="AT112" s="139" t="s">
        <v>126</v>
      </c>
      <c r="AU112" s="139" t="s">
        <v>82</v>
      </c>
      <c r="AY112" s="18" t="s">
        <v>124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80</v>
      </c>
      <c r="BK112" s="140">
        <f>ROUND(I112*H112,2)</f>
        <v>0</v>
      </c>
      <c r="BL112" s="18" t="s">
        <v>131</v>
      </c>
      <c r="BM112" s="139" t="s">
        <v>154</v>
      </c>
    </row>
    <row r="113" spans="2:65" s="1" customFormat="1">
      <c r="B113" s="33"/>
      <c r="D113" s="141" t="s">
        <v>133</v>
      </c>
      <c r="F113" s="142" t="s">
        <v>155</v>
      </c>
      <c r="I113" s="143"/>
      <c r="L113" s="33"/>
      <c r="M113" s="144"/>
      <c r="T113" s="52"/>
      <c r="AT113" s="18" t="s">
        <v>133</v>
      </c>
      <c r="AU113" s="18" t="s">
        <v>82</v>
      </c>
    </row>
    <row r="114" spans="2:65" s="12" customFormat="1">
      <c r="B114" s="145"/>
      <c r="D114" s="146" t="s">
        <v>135</v>
      </c>
      <c r="E114" s="147" t="s">
        <v>19</v>
      </c>
      <c r="F114" s="148" t="s">
        <v>144</v>
      </c>
      <c r="H114" s="147" t="s">
        <v>19</v>
      </c>
      <c r="I114" s="149"/>
      <c r="L114" s="145"/>
      <c r="M114" s="150"/>
      <c r="T114" s="151"/>
      <c r="AT114" s="147" t="s">
        <v>135</v>
      </c>
      <c r="AU114" s="147" t="s">
        <v>82</v>
      </c>
      <c r="AV114" s="12" t="s">
        <v>80</v>
      </c>
      <c r="AW114" s="12" t="s">
        <v>33</v>
      </c>
      <c r="AX114" s="12" t="s">
        <v>72</v>
      </c>
      <c r="AY114" s="147" t="s">
        <v>124</v>
      </c>
    </row>
    <row r="115" spans="2:65" s="13" customFormat="1">
      <c r="B115" s="152"/>
      <c r="D115" s="146" t="s">
        <v>135</v>
      </c>
      <c r="E115" s="153" t="s">
        <v>19</v>
      </c>
      <c r="F115" s="154" t="s">
        <v>156</v>
      </c>
      <c r="H115" s="155">
        <v>12.9</v>
      </c>
      <c r="I115" s="156"/>
      <c r="L115" s="152"/>
      <c r="M115" s="157"/>
      <c r="T115" s="158"/>
      <c r="AT115" s="153" t="s">
        <v>135</v>
      </c>
      <c r="AU115" s="153" t="s">
        <v>82</v>
      </c>
      <c r="AV115" s="13" t="s">
        <v>82</v>
      </c>
      <c r="AW115" s="13" t="s">
        <v>33</v>
      </c>
      <c r="AX115" s="13" t="s">
        <v>72</v>
      </c>
      <c r="AY115" s="153" t="s">
        <v>124</v>
      </c>
    </row>
    <row r="116" spans="2:65" s="13" customFormat="1">
      <c r="B116" s="152"/>
      <c r="D116" s="146" t="s">
        <v>135</v>
      </c>
      <c r="E116" s="153" t="s">
        <v>19</v>
      </c>
      <c r="F116" s="154" t="s">
        <v>157</v>
      </c>
      <c r="H116" s="155">
        <v>4.5</v>
      </c>
      <c r="I116" s="156"/>
      <c r="L116" s="152"/>
      <c r="M116" s="157"/>
      <c r="T116" s="158"/>
      <c r="AT116" s="153" t="s">
        <v>135</v>
      </c>
      <c r="AU116" s="153" t="s">
        <v>82</v>
      </c>
      <c r="AV116" s="13" t="s">
        <v>82</v>
      </c>
      <c r="AW116" s="13" t="s">
        <v>33</v>
      </c>
      <c r="AX116" s="13" t="s">
        <v>72</v>
      </c>
      <c r="AY116" s="153" t="s">
        <v>124</v>
      </c>
    </row>
    <row r="117" spans="2:65" s="14" customFormat="1">
      <c r="B117" s="159"/>
      <c r="D117" s="146" t="s">
        <v>135</v>
      </c>
      <c r="E117" s="160" t="s">
        <v>19</v>
      </c>
      <c r="F117" s="161" t="s">
        <v>139</v>
      </c>
      <c r="H117" s="162">
        <v>17.399999999999999</v>
      </c>
      <c r="I117" s="163"/>
      <c r="L117" s="159"/>
      <c r="M117" s="164"/>
      <c r="T117" s="165"/>
      <c r="AT117" s="160" t="s">
        <v>135</v>
      </c>
      <c r="AU117" s="160" t="s">
        <v>82</v>
      </c>
      <c r="AV117" s="14" t="s">
        <v>131</v>
      </c>
      <c r="AW117" s="14" t="s">
        <v>33</v>
      </c>
      <c r="AX117" s="14" t="s">
        <v>80</v>
      </c>
      <c r="AY117" s="160" t="s">
        <v>124</v>
      </c>
    </row>
    <row r="118" spans="2:65" s="1" customFormat="1" ht="33" customHeight="1">
      <c r="B118" s="33"/>
      <c r="C118" s="128" t="s">
        <v>158</v>
      </c>
      <c r="D118" s="128" t="s">
        <v>126</v>
      </c>
      <c r="E118" s="129" t="s">
        <v>159</v>
      </c>
      <c r="F118" s="130" t="s">
        <v>160</v>
      </c>
      <c r="G118" s="131" t="s">
        <v>129</v>
      </c>
      <c r="H118" s="132">
        <v>41.4</v>
      </c>
      <c r="I118" s="133"/>
      <c r="J118" s="134">
        <f>ROUND(I118*H118,2)</f>
        <v>0</v>
      </c>
      <c r="K118" s="130" t="s">
        <v>130</v>
      </c>
      <c r="L118" s="33"/>
      <c r="M118" s="135" t="s">
        <v>19</v>
      </c>
      <c r="N118" s="136" t="s">
        <v>43</v>
      </c>
      <c r="P118" s="137">
        <f>O118*H118</f>
        <v>0</v>
      </c>
      <c r="Q118" s="137">
        <v>0</v>
      </c>
      <c r="R118" s="137">
        <f>Q118*H118</f>
        <v>0</v>
      </c>
      <c r="S118" s="137">
        <v>9.8000000000000004E-2</v>
      </c>
      <c r="T118" s="138">
        <f>S118*H118</f>
        <v>4.0571999999999999</v>
      </c>
      <c r="AR118" s="139" t="s">
        <v>131</v>
      </c>
      <c r="AT118" s="139" t="s">
        <v>126</v>
      </c>
      <c r="AU118" s="139" t="s">
        <v>82</v>
      </c>
      <c r="AY118" s="18" t="s">
        <v>124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80</v>
      </c>
      <c r="BK118" s="140">
        <f>ROUND(I118*H118,2)</f>
        <v>0</v>
      </c>
      <c r="BL118" s="18" t="s">
        <v>131</v>
      </c>
      <c r="BM118" s="139" t="s">
        <v>161</v>
      </c>
    </row>
    <row r="119" spans="2:65" s="1" customFormat="1">
      <c r="B119" s="33"/>
      <c r="D119" s="141" t="s">
        <v>133</v>
      </c>
      <c r="F119" s="142" t="s">
        <v>162</v>
      </c>
      <c r="I119" s="143"/>
      <c r="L119" s="33"/>
      <c r="M119" s="144"/>
      <c r="T119" s="52"/>
      <c r="AT119" s="18" t="s">
        <v>133</v>
      </c>
      <c r="AU119" s="18" t="s">
        <v>82</v>
      </c>
    </row>
    <row r="120" spans="2:65" s="12" customFormat="1">
      <c r="B120" s="145"/>
      <c r="D120" s="146" t="s">
        <v>135</v>
      </c>
      <c r="E120" s="147" t="s">
        <v>19</v>
      </c>
      <c r="F120" s="148" t="s">
        <v>144</v>
      </c>
      <c r="H120" s="147" t="s">
        <v>19</v>
      </c>
      <c r="I120" s="149"/>
      <c r="L120" s="145"/>
      <c r="M120" s="150"/>
      <c r="T120" s="151"/>
      <c r="AT120" s="147" t="s">
        <v>135</v>
      </c>
      <c r="AU120" s="147" t="s">
        <v>82</v>
      </c>
      <c r="AV120" s="12" t="s">
        <v>80</v>
      </c>
      <c r="AW120" s="12" t="s">
        <v>33</v>
      </c>
      <c r="AX120" s="12" t="s">
        <v>72</v>
      </c>
      <c r="AY120" s="147" t="s">
        <v>124</v>
      </c>
    </row>
    <row r="121" spans="2:65" s="13" customFormat="1">
      <c r="B121" s="152"/>
      <c r="D121" s="146" t="s">
        <v>135</v>
      </c>
      <c r="E121" s="153" t="s">
        <v>19</v>
      </c>
      <c r="F121" s="154" t="s">
        <v>163</v>
      </c>
      <c r="H121" s="155">
        <v>41.4</v>
      </c>
      <c r="I121" s="156"/>
      <c r="L121" s="152"/>
      <c r="M121" s="157"/>
      <c r="T121" s="158"/>
      <c r="AT121" s="153" t="s">
        <v>135</v>
      </c>
      <c r="AU121" s="153" t="s">
        <v>82</v>
      </c>
      <c r="AV121" s="13" t="s">
        <v>82</v>
      </c>
      <c r="AW121" s="13" t="s">
        <v>33</v>
      </c>
      <c r="AX121" s="13" t="s">
        <v>80</v>
      </c>
      <c r="AY121" s="153" t="s">
        <v>124</v>
      </c>
    </row>
    <row r="122" spans="2:65" s="1" customFormat="1" ht="24.2" customHeight="1">
      <c r="B122" s="33"/>
      <c r="C122" s="128" t="s">
        <v>164</v>
      </c>
      <c r="D122" s="128" t="s">
        <v>126</v>
      </c>
      <c r="E122" s="129" t="s">
        <v>165</v>
      </c>
      <c r="F122" s="130" t="s">
        <v>166</v>
      </c>
      <c r="G122" s="131" t="s">
        <v>167</v>
      </c>
      <c r="H122" s="132">
        <v>49.7</v>
      </c>
      <c r="I122" s="133"/>
      <c r="J122" s="134">
        <f>ROUND(I122*H122,2)</f>
        <v>0</v>
      </c>
      <c r="K122" s="130" t="s">
        <v>130</v>
      </c>
      <c r="L122" s="33"/>
      <c r="M122" s="135" t="s">
        <v>19</v>
      </c>
      <c r="N122" s="136" t="s">
        <v>43</v>
      </c>
      <c r="P122" s="137">
        <f>O122*H122</f>
        <v>0</v>
      </c>
      <c r="Q122" s="137">
        <v>0</v>
      </c>
      <c r="R122" s="137">
        <f>Q122*H122</f>
        <v>0</v>
      </c>
      <c r="S122" s="137">
        <v>0.28999999999999998</v>
      </c>
      <c r="T122" s="138">
        <f>S122*H122</f>
        <v>14.413</v>
      </c>
      <c r="AR122" s="139" t="s">
        <v>131</v>
      </c>
      <c r="AT122" s="139" t="s">
        <v>126</v>
      </c>
      <c r="AU122" s="139" t="s">
        <v>82</v>
      </c>
      <c r="AY122" s="18" t="s">
        <v>124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80</v>
      </c>
      <c r="BK122" s="140">
        <f>ROUND(I122*H122,2)</f>
        <v>0</v>
      </c>
      <c r="BL122" s="18" t="s">
        <v>131</v>
      </c>
      <c r="BM122" s="139" t="s">
        <v>168</v>
      </c>
    </row>
    <row r="123" spans="2:65" s="1" customFormat="1">
      <c r="B123" s="33"/>
      <c r="D123" s="141" t="s">
        <v>133</v>
      </c>
      <c r="F123" s="142" t="s">
        <v>169</v>
      </c>
      <c r="I123" s="143"/>
      <c r="L123" s="33"/>
      <c r="M123" s="144"/>
      <c r="T123" s="52"/>
      <c r="AT123" s="18" t="s">
        <v>133</v>
      </c>
      <c r="AU123" s="18" t="s">
        <v>82</v>
      </c>
    </row>
    <row r="124" spans="2:65" s="12" customFormat="1">
      <c r="B124" s="145"/>
      <c r="D124" s="146" t="s">
        <v>135</v>
      </c>
      <c r="E124" s="147" t="s">
        <v>19</v>
      </c>
      <c r="F124" s="148" t="s">
        <v>170</v>
      </c>
      <c r="H124" s="147" t="s">
        <v>19</v>
      </c>
      <c r="I124" s="149"/>
      <c r="L124" s="145"/>
      <c r="M124" s="150"/>
      <c r="T124" s="151"/>
      <c r="AT124" s="147" t="s">
        <v>135</v>
      </c>
      <c r="AU124" s="147" t="s">
        <v>82</v>
      </c>
      <c r="AV124" s="12" t="s">
        <v>80</v>
      </c>
      <c r="AW124" s="12" t="s">
        <v>33</v>
      </c>
      <c r="AX124" s="12" t="s">
        <v>72</v>
      </c>
      <c r="AY124" s="147" t="s">
        <v>124</v>
      </c>
    </row>
    <row r="125" spans="2:65" s="13" customFormat="1">
      <c r="B125" s="152"/>
      <c r="D125" s="146" t="s">
        <v>135</v>
      </c>
      <c r="E125" s="153" t="s">
        <v>19</v>
      </c>
      <c r="F125" s="154" t="s">
        <v>171</v>
      </c>
      <c r="H125" s="155">
        <v>49.7</v>
      </c>
      <c r="I125" s="156"/>
      <c r="L125" s="152"/>
      <c r="M125" s="157"/>
      <c r="T125" s="158"/>
      <c r="AT125" s="153" t="s">
        <v>135</v>
      </c>
      <c r="AU125" s="153" t="s">
        <v>82</v>
      </c>
      <c r="AV125" s="13" t="s">
        <v>82</v>
      </c>
      <c r="AW125" s="13" t="s">
        <v>33</v>
      </c>
      <c r="AX125" s="13" t="s">
        <v>80</v>
      </c>
      <c r="AY125" s="153" t="s">
        <v>124</v>
      </c>
    </row>
    <row r="126" spans="2:65" s="1" customFormat="1" ht="24.2" customHeight="1">
      <c r="B126" s="33"/>
      <c r="C126" s="128" t="s">
        <v>172</v>
      </c>
      <c r="D126" s="128" t="s">
        <v>126</v>
      </c>
      <c r="E126" s="129" t="s">
        <v>173</v>
      </c>
      <c r="F126" s="130" t="s">
        <v>174</v>
      </c>
      <c r="G126" s="131" t="s">
        <v>167</v>
      </c>
      <c r="H126" s="132">
        <v>54.1</v>
      </c>
      <c r="I126" s="133"/>
      <c r="J126" s="134">
        <f>ROUND(I126*H126,2)</f>
        <v>0</v>
      </c>
      <c r="K126" s="130" t="s">
        <v>130</v>
      </c>
      <c r="L126" s="33"/>
      <c r="M126" s="135" t="s">
        <v>19</v>
      </c>
      <c r="N126" s="136" t="s">
        <v>43</v>
      </c>
      <c r="P126" s="137">
        <f>O126*H126</f>
        <v>0</v>
      </c>
      <c r="Q126" s="137">
        <v>0</v>
      </c>
      <c r="R126" s="137">
        <f>Q126*H126</f>
        <v>0</v>
      </c>
      <c r="S126" s="137">
        <v>0.20499999999999999</v>
      </c>
      <c r="T126" s="138">
        <f>S126*H126</f>
        <v>11.0905</v>
      </c>
      <c r="AR126" s="139" t="s">
        <v>131</v>
      </c>
      <c r="AT126" s="139" t="s">
        <v>126</v>
      </c>
      <c r="AU126" s="139" t="s">
        <v>82</v>
      </c>
      <c r="AY126" s="18" t="s">
        <v>124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8" t="s">
        <v>80</v>
      </c>
      <c r="BK126" s="140">
        <f>ROUND(I126*H126,2)</f>
        <v>0</v>
      </c>
      <c r="BL126" s="18" t="s">
        <v>131</v>
      </c>
      <c r="BM126" s="139" t="s">
        <v>175</v>
      </c>
    </row>
    <row r="127" spans="2:65" s="1" customFormat="1">
      <c r="B127" s="33"/>
      <c r="D127" s="141" t="s">
        <v>133</v>
      </c>
      <c r="F127" s="142" t="s">
        <v>176</v>
      </c>
      <c r="I127" s="143"/>
      <c r="L127" s="33"/>
      <c r="M127" s="144"/>
      <c r="T127" s="52"/>
      <c r="AT127" s="18" t="s">
        <v>133</v>
      </c>
      <c r="AU127" s="18" t="s">
        <v>82</v>
      </c>
    </row>
    <row r="128" spans="2:65" s="12" customFormat="1">
      <c r="B128" s="145"/>
      <c r="D128" s="146" t="s">
        <v>135</v>
      </c>
      <c r="E128" s="147" t="s">
        <v>19</v>
      </c>
      <c r="F128" s="148" t="s">
        <v>177</v>
      </c>
      <c r="H128" s="147" t="s">
        <v>19</v>
      </c>
      <c r="I128" s="149"/>
      <c r="L128" s="145"/>
      <c r="M128" s="150"/>
      <c r="T128" s="151"/>
      <c r="AT128" s="147" t="s">
        <v>135</v>
      </c>
      <c r="AU128" s="147" t="s">
        <v>82</v>
      </c>
      <c r="AV128" s="12" t="s">
        <v>80</v>
      </c>
      <c r="AW128" s="12" t="s">
        <v>33</v>
      </c>
      <c r="AX128" s="12" t="s">
        <v>72</v>
      </c>
      <c r="AY128" s="147" t="s">
        <v>124</v>
      </c>
    </row>
    <row r="129" spans="2:65" s="13" customFormat="1">
      <c r="B129" s="152"/>
      <c r="D129" s="146" t="s">
        <v>135</v>
      </c>
      <c r="E129" s="153" t="s">
        <v>19</v>
      </c>
      <c r="F129" s="154" t="s">
        <v>178</v>
      </c>
      <c r="H129" s="155">
        <v>49.9</v>
      </c>
      <c r="I129" s="156"/>
      <c r="L129" s="152"/>
      <c r="M129" s="157"/>
      <c r="T129" s="158"/>
      <c r="AT129" s="153" t="s">
        <v>135</v>
      </c>
      <c r="AU129" s="153" t="s">
        <v>82</v>
      </c>
      <c r="AV129" s="13" t="s">
        <v>82</v>
      </c>
      <c r="AW129" s="13" t="s">
        <v>33</v>
      </c>
      <c r="AX129" s="13" t="s">
        <v>72</v>
      </c>
      <c r="AY129" s="153" t="s">
        <v>124</v>
      </c>
    </row>
    <row r="130" spans="2:65" s="12" customFormat="1">
      <c r="B130" s="145"/>
      <c r="D130" s="146" t="s">
        <v>135</v>
      </c>
      <c r="E130" s="147" t="s">
        <v>19</v>
      </c>
      <c r="F130" s="148" t="s">
        <v>179</v>
      </c>
      <c r="H130" s="147" t="s">
        <v>19</v>
      </c>
      <c r="I130" s="149"/>
      <c r="L130" s="145"/>
      <c r="M130" s="150"/>
      <c r="T130" s="151"/>
      <c r="AT130" s="147" t="s">
        <v>135</v>
      </c>
      <c r="AU130" s="147" t="s">
        <v>82</v>
      </c>
      <c r="AV130" s="12" t="s">
        <v>80</v>
      </c>
      <c r="AW130" s="12" t="s">
        <v>33</v>
      </c>
      <c r="AX130" s="12" t="s">
        <v>72</v>
      </c>
      <c r="AY130" s="147" t="s">
        <v>124</v>
      </c>
    </row>
    <row r="131" spans="2:65" s="13" customFormat="1">
      <c r="B131" s="152"/>
      <c r="D131" s="146" t="s">
        <v>135</v>
      </c>
      <c r="E131" s="153" t="s">
        <v>19</v>
      </c>
      <c r="F131" s="154" t="s">
        <v>180</v>
      </c>
      <c r="H131" s="155">
        <v>4.2</v>
      </c>
      <c r="I131" s="156"/>
      <c r="L131" s="152"/>
      <c r="M131" s="157"/>
      <c r="T131" s="158"/>
      <c r="AT131" s="153" t="s">
        <v>135</v>
      </c>
      <c r="AU131" s="153" t="s">
        <v>82</v>
      </c>
      <c r="AV131" s="13" t="s">
        <v>82</v>
      </c>
      <c r="AW131" s="13" t="s">
        <v>33</v>
      </c>
      <c r="AX131" s="13" t="s">
        <v>72</v>
      </c>
      <c r="AY131" s="153" t="s">
        <v>124</v>
      </c>
    </row>
    <row r="132" spans="2:65" s="14" customFormat="1">
      <c r="B132" s="159"/>
      <c r="D132" s="146" t="s">
        <v>135</v>
      </c>
      <c r="E132" s="160" t="s">
        <v>19</v>
      </c>
      <c r="F132" s="161" t="s">
        <v>139</v>
      </c>
      <c r="H132" s="162">
        <v>54.1</v>
      </c>
      <c r="I132" s="163"/>
      <c r="L132" s="159"/>
      <c r="M132" s="164"/>
      <c r="T132" s="165"/>
      <c r="AT132" s="160" t="s">
        <v>135</v>
      </c>
      <c r="AU132" s="160" t="s">
        <v>82</v>
      </c>
      <c r="AV132" s="14" t="s">
        <v>131</v>
      </c>
      <c r="AW132" s="14" t="s">
        <v>33</v>
      </c>
      <c r="AX132" s="14" t="s">
        <v>80</v>
      </c>
      <c r="AY132" s="160" t="s">
        <v>124</v>
      </c>
    </row>
    <row r="133" spans="2:65" s="1" customFormat="1" ht="16.5" customHeight="1">
      <c r="B133" s="33"/>
      <c r="C133" s="128" t="s">
        <v>181</v>
      </c>
      <c r="D133" s="128" t="s">
        <v>126</v>
      </c>
      <c r="E133" s="129" t="s">
        <v>182</v>
      </c>
      <c r="F133" s="130" t="s">
        <v>183</v>
      </c>
      <c r="G133" s="131" t="s">
        <v>129</v>
      </c>
      <c r="H133" s="132">
        <v>131.19999999999999</v>
      </c>
      <c r="I133" s="133"/>
      <c r="J133" s="134">
        <f>ROUND(I133*H133,2)</f>
        <v>0</v>
      </c>
      <c r="K133" s="130" t="s">
        <v>130</v>
      </c>
      <c r="L133" s="33"/>
      <c r="M133" s="135" t="s">
        <v>19</v>
      </c>
      <c r="N133" s="136" t="s">
        <v>43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131</v>
      </c>
      <c r="AT133" s="139" t="s">
        <v>126</v>
      </c>
      <c r="AU133" s="139" t="s">
        <v>82</v>
      </c>
      <c r="AY133" s="18" t="s">
        <v>124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80</v>
      </c>
      <c r="BK133" s="140">
        <f>ROUND(I133*H133,2)</f>
        <v>0</v>
      </c>
      <c r="BL133" s="18" t="s">
        <v>131</v>
      </c>
      <c r="BM133" s="139" t="s">
        <v>184</v>
      </c>
    </row>
    <row r="134" spans="2:65" s="1" customFormat="1">
      <c r="B134" s="33"/>
      <c r="D134" s="141" t="s">
        <v>133</v>
      </c>
      <c r="F134" s="142" t="s">
        <v>185</v>
      </c>
      <c r="I134" s="143"/>
      <c r="L134" s="33"/>
      <c r="M134" s="144"/>
      <c r="T134" s="52"/>
      <c r="AT134" s="18" t="s">
        <v>133</v>
      </c>
      <c r="AU134" s="18" t="s">
        <v>82</v>
      </c>
    </row>
    <row r="135" spans="2:65" s="12" customFormat="1">
      <c r="B135" s="145"/>
      <c r="D135" s="146" t="s">
        <v>135</v>
      </c>
      <c r="E135" s="147" t="s">
        <v>19</v>
      </c>
      <c r="F135" s="148" t="s">
        <v>186</v>
      </c>
      <c r="H135" s="147" t="s">
        <v>19</v>
      </c>
      <c r="I135" s="149"/>
      <c r="L135" s="145"/>
      <c r="M135" s="150"/>
      <c r="T135" s="151"/>
      <c r="AT135" s="147" t="s">
        <v>135</v>
      </c>
      <c r="AU135" s="147" t="s">
        <v>82</v>
      </c>
      <c r="AV135" s="12" t="s">
        <v>80</v>
      </c>
      <c r="AW135" s="12" t="s">
        <v>33</v>
      </c>
      <c r="AX135" s="12" t="s">
        <v>72</v>
      </c>
      <c r="AY135" s="147" t="s">
        <v>124</v>
      </c>
    </row>
    <row r="136" spans="2:65" s="13" customFormat="1">
      <c r="B136" s="152"/>
      <c r="D136" s="146" t="s">
        <v>135</v>
      </c>
      <c r="E136" s="153" t="s">
        <v>19</v>
      </c>
      <c r="F136" s="154" t="s">
        <v>187</v>
      </c>
      <c r="H136" s="155">
        <v>28.9</v>
      </c>
      <c r="I136" s="156"/>
      <c r="L136" s="152"/>
      <c r="M136" s="157"/>
      <c r="T136" s="158"/>
      <c r="AT136" s="153" t="s">
        <v>135</v>
      </c>
      <c r="AU136" s="153" t="s">
        <v>82</v>
      </c>
      <c r="AV136" s="13" t="s">
        <v>82</v>
      </c>
      <c r="AW136" s="13" t="s">
        <v>33</v>
      </c>
      <c r="AX136" s="13" t="s">
        <v>72</v>
      </c>
      <c r="AY136" s="153" t="s">
        <v>124</v>
      </c>
    </row>
    <row r="137" spans="2:65" s="13" customFormat="1">
      <c r="B137" s="152"/>
      <c r="D137" s="146" t="s">
        <v>135</v>
      </c>
      <c r="E137" s="153" t="s">
        <v>19</v>
      </c>
      <c r="F137" s="154" t="s">
        <v>188</v>
      </c>
      <c r="H137" s="155">
        <v>102.3</v>
      </c>
      <c r="I137" s="156"/>
      <c r="L137" s="152"/>
      <c r="M137" s="157"/>
      <c r="T137" s="158"/>
      <c r="AT137" s="153" t="s">
        <v>135</v>
      </c>
      <c r="AU137" s="153" t="s">
        <v>82</v>
      </c>
      <c r="AV137" s="13" t="s">
        <v>82</v>
      </c>
      <c r="AW137" s="13" t="s">
        <v>33</v>
      </c>
      <c r="AX137" s="13" t="s">
        <v>72</v>
      </c>
      <c r="AY137" s="153" t="s">
        <v>124</v>
      </c>
    </row>
    <row r="138" spans="2:65" s="14" customFormat="1">
      <c r="B138" s="159"/>
      <c r="D138" s="146" t="s">
        <v>135</v>
      </c>
      <c r="E138" s="160" t="s">
        <v>19</v>
      </c>
      <c r="F138" s="161" t="s">
        <v>139</v>
      </c>
      <c r="H138" s="162">
        <v>131.19999999999999</v>
      </c>
      <c r="I138" s="163"/>
      <c r="L138" s="159"/>
      <c r="M138" s="164"/>
      <c r="T138" s="165"/>
      <c r="AT138" s="160" t="s">
        <v>135</v>
      </c>
      <c r="AU138" s="160" t="s">
        <v>82</v>
      </c>
      <c r="AV138" s="14" t="s">
        <v>131</v>
      </c>
      <c r="AW138" s="14" t="s">
        <v>33</v>
      </c>
      <c r="AX138" s="14" t="s">
        <v>80</v>
      </c>
      <c r="AY138" s="160" t="s">
        <v>124</v>
      </c>
    </row>
    <row r="139" spans="2:65" s="1" customFormat="1" ht="37.9" customHeight="1">
      <c r="B139" s="33"/>
      <c r="C139" s="128" t="s">
        <v>189</v>
      </c>
      <c r="D139" s="128" t="s">
        <v>126</v>
      </c>
      <c r="E139" s="129" t="s">
        <v>190</v>
      </c>
      <c r="F139" s="130" t="s">
        <v>191</v>
      </c>
      <c r="G139" s="131" t="s">
        <v>192</v>
      </c>
      <c r="H139" s="132">
        <v>26.18</v>
      </c>
      <c r="I139" s="133"/>
      <c r="J139" s="134">
        <f>ROUND(I139*H139,2)</f>
        <v>0</v>
      </c>
      <c r="K139" s="130" t="s">
        <v>130</v>
      </c>
      <c r="L139" s="33"/>
      <c r="M139" s="135" t="s">
        <v>19</v>
      </c>
      <c r="N139" s="136" t="s">
        <v>43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131</v>
      </c>
      <c r="AT139" s="139" t="s">
        <v>126</v>
      </c>
      <c r="AU139" s="139" t="s">
        <v>82</v>
      </c>
      <c r="AY139" s="18" t="s">
        <v>124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80</v>
      </c>
      <c r="BK139" s="140">
        <f>ROUND(I139*H139,2)</f>
        <v>0</v>
      </c>
      <c r="BL139" s="18" t="s">
        <v>131</v>
      </c>
      <c r="BM139" s="139" t="s">
        <v>193</v>
      </c>
    </row>
    <row r="140" spans="2:65" s="1" customFormat="1">
      <c r="B140" s="33"/>
      <c r="D140" s="141" t="s">
        <v>133</v>
      </c>
      <c r="F140" s="142" t="s">
        <v>194</v>
      </c>
      <c r="I140" s="143"/>
      <c r="L140" s="33"/>
      <c r="M140" s="144"/>
      <c r="T140" s="52"/>
      <c r="AT140" s="18" t="s">
        <v>133</v>
      </c>
      <c r="AU140" s="18" t="s">
        <v>82</v>
      </c>
    </row>
    <row r="141" spans="2:65" s="12" customFormat="1">
      <c r="B141" s="145"/>
      <c r="D141" s="146" t="s">
        <v>135</v>
      </c>
      <c r="E141" s="147" t="s">
        <v>19</v>
      </c>
      <c r="F141" s="148" t="s">
        <v>186</v>
      </c>
      <c r="H141" s="147" t="s">
        <v>19</v>
      </c>
      <c r="I141" s="149"/>
      <c r="L141" s="145"/>
      <c r="M141" s="150"/>
      <c r="T141" s="151"/>
      <c r="AT141" s="147" t="s">
        <v>135</v>
      </c>
      <c r="AU141" s="147" t="s">
        <v>82</v>
      </c>
      <c r="AV141" s="12" t="s">
        <v>80</v>
      </c>
      <c r="AW141" s="12" t="s">
        <v>33</v>
      </c>
      <c r="AX141" s="12" t="s">
        <v>72</v>
      </c>
      <c r="AY141" s="147" t="s">
        <v>124</v>
      </c>
    </row>
    <row r="142" spans="2:65" s="13" customFormat="1">
      <c r="B142" s="152"/>
      <c r="D142" s="146" t="s">
        <v>135</v>
      </c>
      <c r="E142" s="153" t="s">
        <v>19</v>
      </c>
      <c r="F142" s="154" t="s">
        <v>195</v>
      </c>
      <c r="H142" s="155">
        <v>5.78</v>
      </c>
      <c r="I142" s="156"/>
      <c r="L142" s="152"/>
      <c r="M142" s="157"/>
      <c r="T142" s="158"/>
      <c r="AT142" s="153" t="s">
        <v>135</v>
      </c>
      <c r="AU142" s="153" t="s">
        <v>82</v>
      </c>
      <c r="AV142" s="13" t="s">
        <v>82</v>
      </c>
      <c r="AW142" s="13" t="s">
        <v>33</v>
      </c>
      <c r="AX142" s="13" t="s">
        <v>72</v>
      </c>
      <c r="AY142" s="153" t="s">
        <v>124</v>
      </c>
    </row>
    <row r="143" spans="2:65" s="13" customFormat="1">
      <c r="B143" s="152"/>
      <c r="D143" s="146" t="s">
        <v>135</v>
      </c>
      <c r="E143" s="153" t="s">
        <v>19</v>
      </c>
      <c r="F143" s="154" t="s">
        <v>196</v>
      </c>
      <c r="H143" s="155">
        <v>20.399999999999999</v>
      </c>
      <c r="I143" s="156"/>
      <c r="L143" s="152"/>
      <c r="M143" s="157"/>
      <c r="T143" s="158"/>
      <c r="AT143" s="153" t="s">
        <v>135</v>
      </c>
      <c r="AU143" s="153" t="s">
        <v>82</v>
      </c>
      <c r="AV143" s="13" t="s">
        <v>82</v>
      </c>
      <c r="AW143" s="13" t="s">
        <v>33</v>
      </c>
      <c r="AX143" s="13" t="s">
        <v>72</v>
      </c>
      <c r="AY143" s="153" t="s">
        <v>124</v>
      </c>
    </row>
    <row r="144" spans="2:65" s="14" customFormat="1">
      <c r="B144" s="159"/>
      <c r="D144" s="146" t="s">
        <v>135</v>
      </c>
      <c r="E144" s="160" t="s">
        <v>19</v>
      </c>
      <c r="F144" s="161" t="s">
        <v>139</v>
      </c>
      <c r="H144" s="162">
        <v>26.18</v>
      </c>
      <c r="I144" s="163"/>
      <c r="L144" s="159"/>
      <c r="M144" s="164"/>
      <c r="T144" s="165"/>
      <c r="AT144" s="160" t="s">
        <v>135</v>
      </c>
      <c r="AU144" s="160" t="s">
        <v>82</v>
      </c>
      <c r="AV144" s="14" t="s">
        <v>131</v>
      </c>
      <c r="AW144" s="14" t="s">
        <v>33</v>
      </c>
      <c r="AX144" s="14" t="s">
        <v>80</v>
      </c>
      <c r="AY144" s="160" t="s">
        <v>124</v>
      </c>
    </row>
    <row r="145" spans="2:65" s="1" customFormat="1" ht="24.2" customHeight="1">
      <c r="B145" s="33"/>
      <c r="C145" s="128" t="s">
        <v>197</v>
      </c>
      <c r="D145" s="128" t="s">
        <v>126</v>
      </c>
      <c r="E145" s="129" t="s">
        <v>198</v>
      </c>
      <c r="F145" s="130" t="s">
        <v>199</v>
      </c>
      <c r="G145" s="131" t="s">
        <v>129</v>
      </c>
      <c r="H145" s="132">
        <v>206.7</v>
      </c>
      <c r="I145" s="133"/>
      <c r="J145" s="134">
        <f>ROUND(I145*H145,2)</f>
        <v>0</v>
      </c>
      <c r="K145" s="130" t="s">
        <v>130</v>
      </c>
      <c r="L145" s="33"/>
      <c r="M145" s="135" t="s">
        <v>19</v>
      </c>
      <c r="N145" s="136" t="s">
        <v>43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131</v>
      </c>
      <c r="AT145" s="139" t="s">
        <v>126</v>
      </c>
      <c r="AU145" s="139" t="s">
        <v>82</v>
      </c>
      <c r="AY145" s="18" t="s">
        <v>124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8" t="s">
        <v>80</v>
      </c>
      <c r="BK145" s="140">
        <f>ROUND(I145*H145,2)</f>
        <v>0</v>
      </c>
      <c r="BL145" s="18" t="s">
        <v>131</v>
      </c>
      <c r="BM145" s="139" t="s">
        <v>200</v>
      </c>
    </row>
    <row r="146" spans="2:65" s="1" customFormat="1">
      <c r="B146" s="33"/>
      <c r="D146" s="141" t="s">
        <v>133</v>
      </c>
      <c r="F146" s="142" t="s">
        <v>201</v>
      </c>
      <c r="I146" s="143"/>
      <c r="L146" s="33"/>
      <c r="M146" s="144"/>
      <c r="T146" s="52"/>
      <c r="AT146" s="18" t="s">
        <v>133</v>
      </c>
      <c r="AU146" s="18" t="s">
        <v>82</v>
      </c>
    </row>
    <row r="147" spans="2:65" s="12" customFormat="1">
      <c r="B147" s="145"/>
      <c r="D147" s="146" t="s">
        <v>135</v>
      </c>
      <c r="E147" s="147" t="s">
        <v>19</v>
      </c>
      <c r="F147" s="148" t="s">
        <v>144</v>
      </c>
      <c r="H147" s="147" t="s">
        <v>19</v>
      </c>
      <c r="I147" s="149"/>
      <c r="L147" s="145"/>
      <c r="M147" s="150"/>
      <c r="T147" s="151"/>
      <c r="AT147" s="147" t="s">
        <v>135</v>
      </c>
      <c r="AU147" s="147" t="s">
        <v>82</v>
      </c>
      <c r="AV147" s="12" t="s">
        <v>80</v>
      </c>
      <c r="AW147" s="12" t="s">
        <v>33</v>
      </c>
      <c r="AX147" s="12" t="s">
        <v>72</v>
      </c>
      <c r="AY147" s="147" t="s">
        <v>124</v>
      </c>
    </row>
    <row r="148" spans="2:65" s="13" customFormat="1">
      <c r="B148" s="152"/>
      <c r="D148" s="146" t="s">
        <v>135</v>
      </c>
      <c r="E148" s="153" t="s">
        <v>19</v>
      </c>
      <c r="F148" s="154" t="s">
        <v>202</v>
      </c>
      <c r="H148" s="155">
        <v>206.7</v>
      </c>
      <c r="I148" s="156"/>
      <c r="L148" s="152"/>
      <c r="M148" s="157"/>
      <c r="T148" s="158"/>
      <c r="AT148" s="153" t="s">
        <v>135</v>
      </c>
      <c r="AU148" s="153" t="s">
        <v>82</v>
      </c>
      <c r="AV148" s="13" t="s">
        <v>82</v>
      </c>
      <c r="AW148" s="13" t="s">
        <v>33</v>
      </c>
      <c r="AX148" s="13" t="s">
        <v>80</v>
      </c>
      <c r="AY148" s="153" t="s">
        <v>124</v>
      </c>
    </row>
    <row r="149" spans="2:65" s="1" customFormat="1" ht="16.5" customHeight="1">
      <c r="B149" s="33"/>
      <c r="C149" s="128" t="s">
        <v>203</v>
      </c>
      <c r="D149" s="128" t="s">
        <v>126</v>
      </c>
      <c r="E149" s="129" t="s">
        <v>204</v>
      </c>
      <c r="F149" s="130" t="s">
        <v>205</v>
      </c>
      <c r="G149" s="131" t="s">
        <v>192</v>
      </c>
      <c r="H149" s="132">
        <v>15.079000000000001</v>
      </c>
      <c r="I149" s="133"/>
      <c r="J149" s="134">
        <f>ROUND(I149*H149,2)</f>
        <v>0</v>
      </c>
      <c r="K149" s="130" t="s">
        <v>130</v>
      </c>
      <c r="L149" s="33"/>
      <c r="M149" s="135" t="s">
        <v>19</v>
      </c>
      <c r="N149" s="136" t="s">
        <v>43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131</v>
      </c>
      <c r="AT149" s="139" t="s">
        <v>126</v>
      </c>
      <c r="AU149" s="139" t="s">
        <v>82</v>
      </c>
      <c r="AY149" s="18" t="s">
        <v>124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80</v>
      </c>
      <c r="BK149" s="140">
        <f>ROUND(I149*H149,2)</f>
        <v>0</v>
      </c>
      <c r="BL149" s="18" t="s">
        <v>131</v>
      </c>
      <c r="BM149" s="139" t="s">
        <v>206</v>
      </c>
    </row>
    <row r="150" spans="2:65" s="1" customFormat="1">
      <c r="B150" s="33"/>
      <c r="D150" s="141" t="s">
        <v>133</v>
      </c>
      <c r="F150" s="142" t="s">
        <v>207</v>
      </c>
      <c r="I150" s="143"/>
      <c r="L150" s="33"/>
      <c r="M150" s="144"/>
      <c r="T150" s="52"/>
      <c r="AT150" s="18" t="s">
        <v>133</v>
      </c>
      <c r="AU150" s="18" t="s">
        <v>82</v>
      </c>
    </row>
    <row r="151" spans="2:65" s="12" customFormat="1">
      <c r="B151" s="145"/>
      <c r="D151" s="146" t="s">
        <v>135</v>
      </c>
      <c r="E151" s="147" t="s">
        <v>19</v>
      </c>
      <c r="F151" s="148" t="s">
        <v>208</v>
      </c>
      <c r="H151" s="147" t="s">
        <v>19</v>
      </c>
      <c r="I151" s="149"/>
      <c r="L151" s="145"/>
      <c r="M151" s="150"/>
      <c r="T151" s="151"/>
      <c r="AT151" s="147" t="s">
        <v>135</v>
      </c>
      <c r="AU151" s="147" t="s">
        <v>82</v>
      </c>
      <c r="AV151" s="12" t="s">
        <v>80</v>
      </c>
      <c r="AW151" s="12" t="s">
        <v>33</v>
      </c>
      <c r="AX151" s="12" t="s">
        <v>72</v>
      </c>
      <c r="AY151" s="147" t="s">
        <v>124</v>
      </c>
    </row>
    <row r="152" spans="2:65" s="13" customFormat="1">
      <c r="B152" s="152"/>
      <c r="D152" s="146" t="s">
        <v>135</v>
      </c>
      <c r="E152" s="153" t="s">
        <v>19</v>
      </c>
      <c r="F152" s="154" t="s">
        <v>209</v>
      </c>
      <c r="H152" s="155">
        <v>4.0209999999999999</v>
      </c>
      <c r="I152" s="156"/>
      <c r="L152" s="152"/>
      <c r="M152" s="157"/>
      <c r="T152" s="158"/>
      <c r="AT152" s="153" t="s">
        <v>135</v>
      </c>
      <c r="AU152" s="153" t="s">
        <v>82</v>
      </c>
      <c r="AV152" s="13" t="s">
        <v>82</v>
      </c>
      <c r="AW152" s="13" t="s">
        <v>33</v>
      </c>
      <c r="AX152" s="13" t="s">
        <v>72</v>
      </c>
      <c r="AY152" s="153" t="s">
        <v>124</v>
      </c>
    </row>
    <row r="153" spans="2:65" s="13" customFormat="1">
      <c r="B153" s="152"/>
      <c r="D153" s="146" t="s">
        <v>135</v>
      </c>
      <c r="E153" s="153" t="s">
        <v>19</v>
      </c>
      <c r="F153" s="154" t="s">
        <v>210</v>
      </c>
      <c r="H153" s="155">
        <v>11.058</v>
      </c>
      <c r="I153" s="156"/>
      <c r="L153" s="152"/>
      <c r="M153" s="157"/>
      <c r="T153" s="158"/>
      <c r="AT153" s="153" t="s">
        <v>135</v>
      </c>
      <c r="AU153" s="153" t="s">
        <v>82</v>
      </c>
      <c r="AV153" s="13" t="s">
        <v>82</v>
      </c>
      <c r="AW153" s="13" t="s">
        <v>33</v>
      </c>
      <c r="AX153" s="13" t="s">
        <v>72</v>
      </c>
      <c r="AY153" s="153" t="s">
        <v>124</v>
      </c>
    </row>
    <row r="154" spans="2:65" s="14" customFormat="1">
      <c r="B154" s="159"/>
      <c r="D154" s="146" t="s">
        <v>135</v>
      </c>
      <c r="E154" s="160" t="s">
        <v>19</v>
      </c>
      <c r="F154" s="161" t="s">
        <v>139</v>
      </c>
      <c r="H154" s="162">
        <v>15.079000000000001</v>
      </c>
      <c r="I154" s="163"/>
      <c r="L154" s="159"/>
      <c r="M154" s="164"/>
      <c r="T154" s="165"/>
      <c r="AT154" s="160" t="s">
        <v>135</v>
      </c>
      <c r="AU154" s="160" t="s">
        <v>82</v>
      </c>
      <c r="AV154" s="14" t="s">
        <v>131</v>
      </c>
      <c r="AW154" s="14" t="s">
        <v>33</v>
      </c>
      <c r="AX154" s="14" t="s">
        <v>80</v>
      </c>
      <c r="AY154" s="160" t="s">
        <v>124</v>
      </c>
    </row>
    <row r="155" spans="2:65" s="1" customFormat="1" ht="16.5" customHeight="1">
      <c r="B155" s="33"/>
      <c r="C155" s="166" t="s">
        <v>8</v>
      </c>
      <c r="D155" s="166" t="s">
        <v>211</v>
      </c>
      <c r="E155" s="167" t="s">
        <v>212</v>
      </c>
      <c r="F155" s="168" t="s">
        <v>213</v>
      </c>
      <c r="G155" s="169" t="s">
        <v>214</v>
      </c>
      <c r="H155" s="170">
        <v>7.2380000000000004</v>
      </c>
      <c r="I155" s="171"/>
      <c r="J155" s="172">
        <f>ROUND(I155*H155,2)</f>
        <v>0</v>
      </c>
      <c r="K155" s="168" t="s">
        <v>19</v>
      </c>
      <c r="L155" s="173"/>
      <c r="M155" s="174" t="s">
        <v>19</v>
      </c>
      <c r="N155" s="175" t="s">
        <v>43</v>
      </c>
      <c r="P155" s="137">
        <f>O155*H155</f>
        <v>0</v>
      </c>
      <c r="Q155" s="137">
        <v>1</v>
      </c>
      <c r="R155" s="137">
        <f>Q155*H155</f>
        <v>7.2380000000000004</v>
      </c>
      <c r="S155" s="137">
        <v>0</v>
      </c>
      <c r="T155" s="138">
        <f>S155*H155</f>
        <v>0</v>
      </c>
      <c r="AR155" s="139" t="s">
        <v>181</v>
      </c>
      <c r="AT155" s="139" t="s">
        <v>211</v>
      </c>
      <c r="AU155" s="139" t="s">
        <v>82</v>
      </c>
      <c r="AY155" s="18" t="s">
        <v>124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80</v>
      </c>
      <c r="BK155" s="140">
        <f>ROUND(I155*H155,2)</f>
        <v>0</v>
      </c>
      <c r="BL155" s="18" t="s">
        <v>131</v>
      </c>
      <c r="BM155" s="139" t="s">
        <v>215</v>
      </c>
    </row>
    <row r="156" spans="2:65" s="13" customFormat="1">
      <c r="B156" s="152"/>
      <c r="D156" s="146" t="s">
        <v>135</v>
      </c>
      <c r="E156" s="153" t="s">
        <v>19</v>
      </c>
      <c r="F156" s="154" t="s">
        <v>216</v>
      </c>
      <c r="H156" s="155">
        <v>7.2380000000000004</v>
      </c>
      <c r="I156" s="156"/>
      <c r="L156" s="152"/>
      <c r="M156" s="157"/>
      <c r="T156" s="158"/>
      <c r="AT156" s="153" t="s">
        <v>135</v>
      </c>
      <c r="AU156" s="153" t="s">
        <v>82</v>
      </c>
      <c r="AV156" s="13" t="s">
        <v>82</v>
      </c>
      <c r="AW156" s="13" t="s">
        <v>33</v>
      </c>
      <c r="AX156" s="13" t="s">
        <v>80</v>
      </c>
      <c r="AY156" s="153" t="s">
        <v>124</v>
      </c>
    </row>
    <row r="157" spans="2:65" s="1" customFormat="1" ht="16.5" customHeight="1">
      <c r="B157" s="33"/>
      <c r="C157" s="166" t="s">
        <v>217</v>
      </c>
      <c r="D157" s="166" t="s">
        <v>211</v>
      </c>
      <c r="E157" s="167" t="s">
        <v>218</v>
      </c>
      <c r="F157" s="168" t="s">
        <v>219</v>
      </c>
      <c r="G157" s="169" t="s">
        <v>214</v>
      </c>
      <c r="H157" s="170">
        <v>22.116</v>
      </c>
      <c r="I157" s="171"/>
      <c r="J157" s="172">
        <f>ROUND(I157*H157,2)</f>
        <v>0</v>
      </c>
      <c r="K157" s="168" t="s">
        <v>19</v>
      </c>
      <c r="L157" s="173"/>
      <c r="M157" s="174" t="s">
        <v>19</v>
      </c>
      <c r="N157" s="175" t="s">
        <v>43</v>
      </c>
      <c r="P157" s="137">
        <f>O157*H157</f>
        <v>0</v>
      </c>
      <c r="Q157" s="137">
        <v>1</v>
      </c>
      <c r="R157" s="137">
        <f>Q157*H157</f>
        <v>22.116</v>
      </c>
      <c r="S157" s="137">
        <v>0</v>
      </c>
      <c r="T157" s="138">
        <f>S157*H157</f>
        <v>0</v>
      </c>
      <c r="AR157" s="139" t="s">
        <v>181</v>
      </c>
      <c r="AT157" s="139" t="s">
        <v>211</v>
      </c>
      <c r="AU157" s="139" t="s">
        <v>82</v>
      </c>
      <c r="AY157" s="18" t="s">
        <v>124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80</v>
      </c>
      <c r="BK157" s="140">
        <f>ROUND(I157*H157,2)</f>
        <v>0</v>
      </c>
      <c r="BL157" s="18" t="s">
        <v>131</v>
      </c>
      <c r="BM157" s="139" t="s">
        <v>220</v>
      </c>
    </row>
    <row r="158" spans="2:65" s="13" customFormat="1">
      <c r="B158" s="152"/>
      <c r="D158" s="146" t="s">
        <v>135</v>
      </c>
      <c r="E158" s="153" t="s">
        <v>19</v>
      </c>
      <c r="F158" s="154" t="s">
        <v>221</v>
      </c>
      <c r="H158" s="155">
        <v>22.116</v>
      </c>
      <c r="I158" s="156"/>
      <c r="L158" s="152"/>
      <c r="M158" s="157"/>
      <c r="T158" s="158"/>
      <c r="AT158" s="153" t="s">
        <v>135</v>
      </c>
      <c r="AU158" s="153" t="s">
        <v>82</v>
      </c>
      <c r="AV158" s="13" t="s">
        <v>82</v>
      </c>
      <c r="AW158" s="13" t="s">
        <v>33</v>
      </c>
      <c r="AX158" s="13" t="s">
        <v>80</v>
      </c>
      <c r="AY158" s="153" t="s">
        <v>124</v>
      </c>
    </row>
    <row r="159" spans="2:65" s="1" customFormat="1" ht="24.2" customHeight="1">
      <c r="B159" s="33"/>
      <c r="C159" s="128" t="s">
        <v>222</v>
      </c>
      <c r="D159" s="128" t="s">
        <v>126</v>
      </c>
      <c r="E159" s="129" t="s">
        <v>223</v>
      </c>
      <c r="F159" s="130" t="s">
        <v>224</v>
      </c>
      <c r="G159" s="131" t="s">
        <v>129</v>
      </c>
      <c r="H159" s="132">
        <v>120.76600000000001</v>
      </c>
      <c r="I159" s="133"/>
      <c r="J159" s="134">
        <f>ROUND(I159*H159,2)</f>
        <v>0</v>
      </c>
      <c r="K159" s="130" t="s">
        <v>130</v>
      </c>
      <c r="L159" s="33"/>
      <c r="M159" s="135" t="s">
        <v>19</v>
      </c>
      <c r="N159" s="136" t="s">
        <v>43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131</v>
      </c>
      <c r="AT159" s="139" t="s">
        <v>126</v>
      </c>
      <c r="AU159" s="139" t="s">
        <v>82</v>
      </c>
      <c r="AY159" s="18" t="s">
        <v>124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80</v>
      </c>
      <c r="BK159" s="140">
        <f>ROUND(I159*H159,2)</f>
        <v>0</v>
      </c>
      <c r="BL159" s="18" t="s">
        <v>131</v>
      </c>
      <c r="BM159" s="139" t="s">
        <v>225</v>
      </c>
    </row>
    <row r="160" spans="2:65" s="1" customFormat="1">
      <c r="B160" s="33"/>
      <c r="D160" s="141" t="s">
        <v>133</v>
      </c>
      <c r="F160" s="142" t="s">
        <v>226</v>
      </c>
      <c r="I160" s="143"/>
      <c r="L160" s="33"/>
      <c r="M160" s="144"/>
      <c r="T160" s="52"/>
      <c r="AT160" s="18" t="s">
        <v>133</v>
      </c>
      <c r="AU160" s="18" t="s">
        <v>82</v>
      </c>
    </row>
    <row r="161" spans="2:65" s="12" customFormat="1">
      <c r="B161" s="145"/>
      <c r="D161" s="146" t="s">
        <v>135</v>
      </c>
      <c r="E161" s="147" t="s">
        <v>19</v>
      </c>
      <c r="F161" s="148" t="s">
        <v>227</v>
      </c>
      <c r="H161" s="147" t="s">
        <v>19</v>
      </c>
      <c r="I161" s="149"/>
      <c r="L161" s="145"/>
      <c r="M161" s="150"/>
      <c r="T161" s="151"/>
      <c r="AT161" s="147" t="s">
        <v>135</v>
      </c>
      <c r="AU161" s="147" t="s">
        <v>82</v>
      </c>
      <c r="AV161" s="12" t="s">
        <v>80</v>
      </c>
      <c r="AW161" s="12" t="s">
        <v>33</v>
      </c>
      <c r="AX161" s="12" t="s">
        <v>72</v>
      </c>
      <c r="AY161" s="147" t="s">
        <v>124</v>
      </c>
    </row>
    <row r="162" spans="2:65" s="13" customFormat="1">
      <c r="B162" s="152"/>
      <c r="D162" s="146" t="s">
        <v>135</v>
      </c>
      <c r="E162" s="153" t="s">
        <v>19</v>
      </c>
      <c r="F162" s="154" t="s">
        <v>228</v>
      </c>
      <c r="H162" s="155">
        <v>29.5</v>
      </c>
      <c r="I162" s="156"/>
      <c r="L162" s="152"/>
      <c r="M162" s="157"/>
      <c r="T162" s="158"/>
      <c r="AT162" s="153" t="s">
        <v>135</v>
      </c>
      <c r="AU162" s="153" t="s">
        <v>82</v>
      </c>
      <c r="AV162" s="13" t="s">
        <v>82</v>
      </c>
      <c r="AW162" s="13" t="s">
        <v>33</v>
      </c>
      <c r="AX162" s="13" t="s">
        <v>72</v>
      </c>
      <c r="AY162" s="153" t="s">
        <v>124</v>
      </c>
    </row>
    <row r="163" spans="2:65" s="13" customFormat="1">
      <c r="B163" s="152"/>
      <c r="D163" s="146" t="s">
        <v>135</v>
      </c>
      <c r="E163" s="153" t="s">
        <v>19</v>
      </c>
      <c r="F163" s="154" t="s">
        <v>229</v>
      </c>
      <c r="H163" s="155">
        <v>78.7</v>
      </c>
      <c r="I163" s="156"/>
      <c r="L163" s="152"/>
      <c r="M163" s="157"/>
      <c r="T163" s="158"/>
      <c r="AT163" s="153" t="s">
        <v>135</v>
      </c>
      <c r="AU163" s="153" t="s">
        <v>82</v>
      </c>
      <c r="AV163" s="13" t="s">
        <v>82</v>
      </c>
      <c r="AW163" s="13" t="s">
        <v>33</v>
      </c>
      <c r="AX163" s="13" t="s">
        <v>72</v>
      </c>
      <c r="AY163" s="153" t="s">
        <v>124</v>
      </c>
    </row>
    <row r="164" spans="2:65" s="13" customFormat="1">
      <c r="B164" s="152"/>
      <c r="D164" s="146" t="s">
        <v>135</v>
      </c>
      <c r="E164" s="153" t="s">
        <v>19</v>
      </c>
      <c r="F164" s="154" t="s">
        <v>230</v>
      </c>
      <c r="H164" s="155">
        <v>12.566000000000001</v>
      </c>
      <c r="I164" s="156"/>
      <c r="L164" s="152"/>
      <c r="M164" s="157"/>
      <c r="T164" s="158"/>
      <c r="AT164" s="153" t="s">
        <v>135</v>
      </c>
      <c r="AU164" s="153" t="s">
        <v>82</v>
      </c>
      <c r="AV164" s="13" t="s">
        <v>82</v>
      </c>
      <c r="AW164" s="13" t="s">
        <v>33</v>
      </c>
      <c r="AX164" s="13" t="s">
        <v>72</v>
      </c>
      <c r="AY164" s="153" t="s">
        <v>124</v>
      </c>
    </row>
    <row r="165" spans="2:65" s="14" customFormat="1">
      <c r="B165" s="159"/>
      <c r="D165" s="146" t="s">
        <v>135</v>
      </c>
      <c r="E165" s="160" t="s">
        <v>19</v>
      </c>
      <c r="F165" s="161" t="s">
        <v>139</v>
      </c>
      <c r="H165" s="162">
        <v>120.76600000000001</v>
      </c>
      <c r="I165" s="163"/>
      <c r="L165" s="159"/>
      <c r="M165" s="164"/>
      <c r="T165" s="165"/>
      <c r="AT165" s="160" t="s">
        <v>135</v>
      </c>
      <c r="AU165" s="160" t="s">
        <v>82</v>
      </c>
      <c r="AV165" s="14" t="s">
        <v>131</v>
      </c>
      <c r="AW165" s="14" t="s">
        <v>33</v>
      </c>
      <c r="AX165" s="14" t="s">
        <v>80</v>
      </c>
      <c r="AY165" s="160" t="s">
        <v>124</v>
      </c>
    </row>
    <row r="166" spans="2:65" s="1" customFormat="1" ht="16.5" customHeight="1">
      <c r="B166" s="33"/>
      <c r="C166" s="166" t="s">
        <v>231</v>
      </c>
      <c r="D166" s="166" t="s">
        <v>211</v>
      </c>
      <c r="E166" s="167" t="s">
        <v>232</v>
      </c>
      <c r="F166" s="168" t="s">
        <v>233</v>
      </c>
      <c r="G166" s="169" t="s">
        <v>214</v>
      </c>
      <c r="H166" s="170">
        <v>43.475999999999999</v>
      </c>
      <c r="I166" s="171"/>
      <c r="J166" s="172">
        <f>ROUND(I166*H166,2)</f>
        <v>0</v>
      </c>
      <c r="K166" s="168" t="s">
        <v>130</v>
      </c>
      <c r="L166" s="173"/>
      <c r="M166" s="174" t="s">
        <v>19</v>
      </c>
      <c r="N166" s="175" t="s">
        <v>43</v>
      </c>
      <c r="P166" s="137">
        <f>O166*H166</f>
        <v>0</v>
      </c>
      <c r="Q166" s="137">
        <v>1</v>
      </c>
      <c r="R166" s="137">
        <f>Q166*H166</f>
        <v>43.475999999999999</v>
      </c>
      <c r="S166" s="137">
        <v>0</v>
      </c>
      <c r="T166" s="138">
        <f>S166*H166</f>
        <v>0</v>
      </c>
      <c r="AR166" s="139" t="s">
        <v>181</v>
      </c>
      <c r="AT166" s="139" t="s">
        <v>211</v>
      </c>
      <c r="AU166" s="139" t="s">
        <v>82</v>
      </c>
      <c r="AY166" s="18" t="s">
        <v>124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8" t="s">
        <v>80</v>
      </c>
      <c r="BK166" s="140">
        <f>ROUND(I166*H166,2)</f>
        <v>0</v>
      </c>
      <c r="BL166" s="18" t="s">
        <v>131</v>
      </c>
      <c r="BM166" s="139" t="s">
        <v>234</v>
      </c>
    </row>
    <row r="167" spans="2:65" s="13" customFormat="1">
      <c r="B167" s="152"/>
      <c r="D167" s="146" t="s">
        <v>135</v>
      </c>
      <c r="E167" s="153" t="s">
        <v>19</v>
      </c>
      <c r="F167" s="154" t="s">
        <v>235</v>
      </c>
      <c r="H167" s="155">
        <v>43.475999999999999</v>
      </c>
      <c r="I167" s="156"/>
      <c r="L167" s="152"/>
      <c r="M167" s="157"/>
      <c r="T167" s="158"/>
      <c r="AT167" s="153" t="s">
        <v>135</v>
      </c>
      <c r="AU167" s="153" t="s">
        <v>82</v>
      </c>
      <c r="AV167" s="13" t="s">
        <v>82</v>
      </c>
      <c r="AW167" s="13" t="s">
        <v>33</v>
      </c>
      <c r="AX167" s="13" t="s">
        <v>80</v>
      </c>
      <c r="AY167" s="153" t="s">
        <v>124</v>
      </c>
    </row>
    <row r="168" spans="2:65" s="1" customFormat="1" ht="21.75" customHeight="1">
      <c r="B168" s="33"/>
      <c r="C168" s="128" t="s">
        <v>236</v>
      </c>
      <c r="D168" s="128" t="s">
        <v>126</v>
      </c>
      <c r="E168" s="129" t="s">
        <v>237</v>
      </c>
      <c r="F168" s="130" t="s">
        <v>238</v>
      </c>
      <c r="G168" s="131" t="s">
        <v>129</v>
      </c>
      <c r="H168" s="132">
        <v>28.718</v>
      </c>
      <c r="I168" s="133"/>
      <c r="J168" s="134">
        <f>ROUND(I168*H168,2)</f>
        <v>0</v>
      </c>
      <c r="K168" s="130" t="s">
        <v>130</v>
      </c>
      <c r="L168" s="33"/>
      <c r="M168" s="135" t="s">
        <v>19</v>
      </c>
      <c r="N168" s="136" t="s">
        <v>43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131</v>
      </c>
      <c r="AT168" s="139" t="s">
        <v>126</v>
      </c>
      <c r="AU168" s="139" t="s">
        <v>82</v>
      </c>
      <c r="AY168" s="18" t="s">
        <v>124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80</v>
      </c>
      <c r="BK168" s="140">
        <f>ROUND(I168*H168,2)</f>
        <v>0</v>
      </c>
      <c r="BL168" s="18" t="s">
        <v>131</v>
      </c>
      <c r="BM168" s="139" t="s">
        <v>239</v>
      </c>
    </row>
    <row r="169" spans="2:65" s="1" customFormat="1">
      <c r="B169" s="33"/>
      <c r="D169" s="141" t="s">
        <v>133</v>
      </c>
      <c r="F169" s="142" t="s">
        <v>240</v>
      </c>
      <c r="I169" s="143"/>
      <c r="L169" s="33"/>
      <c r="M169" s="144"/>
      <c r="T169" s="52"/>
      <c r="AT169" s="18" t="s">
        <v>133</v>
      </c>
      <c r="AU169" s="18" t="s">
        <v>82</v>
      </c>
    </row>
    <row r="170" spans="2:65" s="12" customFormat="1">
      <c r="B170" s="145"/>
      <c r="D170" s="146" t="s">
        <v>135</v>
      </c>
      <c r="E170" s="147" t="s">
        <v>19</v>
      </c>
      <c r="F170" s="148" t="s">
        <v>241</v>
      </c>
      <c r="H170" s="147" t="s">
        <v>19</v>
      </c>
      <c r="I170" s="149"/>
      <c r="L170" s="145"/>
      <c r="M170" s="150"/>
      <c r="T170" s="151"/>
      <c r="AT170" s="147" t="s">
        <v>135</v>
      </c>
      <c r="AU170" s="147" t="s">
        <v>82</v>
      </c>
      <c r="AV170" s="12" t="s">
        <v>80</v>
      </c>
      <c r="AW170" s="12" t="s">
        <v>33</v>
      </c>
      <c r="AX170" s="12" t="s">
        <v>72</v>
      </c>
      <c r="AY170" s="147" t="s">
        <v>124</v>
      </c>
    </row>
    <row r="171" spans="2:65" s="12" customFormat="1">
      <c r="B171" s="145"/>
      <c r="D171" s="146" t="s">
        <v>135</v>
      </c>
      <c r="E171" s="147" t="s">
        <v>19</v>
      </c>
      <c r="F171" s="148" t="s">
        <v>144</v>
      </c>
      <c r="H171" s="147" t="s">
        <v>19</v>
      </c>
      <c r="I171" s="149"/>
      <c r="L171" s="145"/>
      <c r="M171" s="150"/>
      <c r="T171" s="151"/>
      <c r="AT171" s="147" t="s">
        <v>135</v>
      </c>
      <c r="AU171" s="147" t="s">
        <v>82</v>
      </c>
      <c r="AV171" s="12" t="s">
        <v>80</v>
      </c>
      <c r="AW171" s="12" t="s">
        <v>33</v>
      </c>
      <c r="AX171" s="12" t="s">
        <v>72</v>
      </c>
      <c r="AY171" s="147" t="s">
        <v>124</v>
      </c>
    </row>
    <row r="172" spans="2:65" s="13" customFormat="1">
      <c r="B172" s="152"/>
      <c r="D172" s="146" t="s">
        <v>135</v>
      </c>
      <c r="E172" s="153" t="s">
        <v>19</v>
      </c>
      <c r="F172" s="154" t="s">
        <v>242</v>
      </c>
      <c r="H172" s="155">
        <v>12.015000000000001</v>
      </c>
      <c r="I172" s="156"/>
      <c r="L172" s="152"/>
      <c r="M172" s="157"/>
      <c r="T172" s="158"/>
      <c r="AT172" s="153" t="s">
        <v>135</v>
      </c>
      <c r="AU172" s="153" t="s">
        <v>82</v>
      </c>
      <c r="AV172" s="13" t="s">
        <v>82</v>
      </c>
      <c r="AW172" s="13" t="s">
        <v>33</v>
      </c>
      <c r="AX172" s="13" t="s">
        <v>72</v>
      </c>
      <c r="AY172" s="153" t="s">
        <v>124</v>
      </c>
    </row>
    <row r="173" spans="2:65" s="13" customFormat="1">
      <c r="B173" s="152"/>
      <c r="D173" s="146" t="s">
        <v>135</v>
      </c>
      <c r="E173" s="153" t="s">
        <v>19</v>
      </c>
      <c r="F173" s="154" t="s">
        <v>243</v>
      </c>
      <c r="H173" s="155">
        <v>8.907</v>
      </c>
      <c r="I173" s="156"/>
      <c r="L173" s="152"/>
      <c r="M173" s="157"/>
      <c r="T173" s="158"/>
      <c r="AT173" s="153" t="s">
        <v>135</v>
      </c>
      <c r="AU173" s="153" t="s">
        <v>82</v>
      </c>
      <c r="AV173" s="13" t="s">
        <v>82</v>
      </c>
      <c r="AW173" s="13" t="s">
        <v>33</v>
      </c>
      <c r="AX173" s="13" t="s">
        <v>72</v>
      </c>
      <c r="AY173" s="153" t="s">
        <v>124</v>
      </c>
    </row>
    <row r="174" spans="2:65" s="13" customFormat="1">
      <c r="B174" s="152"/>
      <c r="D174" s="146" t="s">
        <v>135</v>
      </c>
      <c r="E174" s="153" t="s">
        <v>19</v>
      </c>
      <c r="F174" s="154" t="s">
        <v>244</v>
      </c>
      <c r="H174" s="155">
        <v>0.496</v>
      </c>
      <c r="I174" s="156"/>
      <c r="L174" s="152"/>
      <c r="M174" s="157"/>
      <c r="T174" s="158"/>
      <c r="AT174" s="153" t="s">
        <v>135</v>
      </c>
      <c r="AU174" s="153" t="s">
        <v>82</v>
      </c>
      <c r="AV174" s="13" t="s">
        <v>82</v>
      </c>
      <c r="AW174" s="13" t="s">
        <v>33</v>
      </c>
      <c r="AX174" s="13" t="s">
        <v>72</v>
      </c>
      <c r="AY174" s="153" t="s">
        <v>124</v>
      </c>
    </row>
    <row r="175" spans="2:65" s="13" customFormat="1">
      <c r="B175" s="152"/>
      <c r="D175" s="146" t="s">
        <v>135</v>
      </c>
      <c r="E175" s="153" t="s">
        <v>19</v>
      </c>
      <c r="F175" s="154" t="s">
        <v>245</v>
      </c>
      <c r="H175" s="155">
        <v>1.2</v>
      </c>
      <c r="I175" s="156"/>
      <c r="L175" s="152"/>
      <c r="M175" s="157"/>
      <c r="T175" s="158"/>
      <c r="AT175" s="153" t="s">
        <v>135</v>
      </c>
      <c r="AU175" s="153" t="s">
        <v>82</v>
      </c>
      <c r="AV175" s="13" t="s">
        <v>82</v>
      </c>
      <c r="AW175" s="13" t="s">
        <v>33</v>
      </c>
      <c r="AX175" s="13" t="s">
        <v>72</v>
      </c>
      <c r="AY175" s="153" t="s">
        <v>124</v>
      </c>
    </row>
    <row r="176" spans="2:65" s="13" customFormat="1">
      <c r="B176" s="152"/>
      <c r="D176" s="146" t="s">
        <v>135</v>
      </c>
      <c r="E176" s="153" t="s">
        <v>19</v>
      </c>
      <c r="F176" s="154" t="s">
        <v>246</v>
      </c>
      <c r="H176" s="155">
        <v>0.9</v>
      </c>
      <c r="I176" s="156"/>
      <c r="L176" s="152"/>
      <c r="M176" s="157"/>
      <c r="T176" s="158"/>
      <c r="AT176" s="153" t="s">
        <v>135</v>
      </c>
      <c r="AU176" s="153" t="s">
        <v>82</v>
      </c>
      <c r="AV176" s="13" t="s">
        <v>82</v>
      </c>
      <c r="AW176" s="13" t="s">
        <v>33</v>
      </c>
      <c r="AX176" s="13" t="s">
        <v>72</v>
      </c>
      <c r="AY176" s="153" t="s">
        <v>124</v>
      </c>
    </row>
    <row r="177" spans="2:65" s="13" customFormat="1">
      <c r="B177" s="152"/>
      <c r="D177" s="146" t="s">
        <v>135</v>
      </c>
      <c r="E177" s="153" t="s">
        <v>19</v>
      </c>
      <c r="F177" s="154" t="s">
        <v>247</v>
      </c>
      <c r="H177" s="155">
        <v>5.2</v>
      </c>
      <c r="I177" s="156"/>
      <c r="L177" s="152"/>
      <c r="M177" s="157"/>
      <c r="T177" s="158"/>
      <c r="AT177" s="153" t="s">
        <v>135</v>
      </c>
      <c r="AU177" s="153" t="s">
        <v>82</v>
      </c>
      <c r="AV177" s="13" t="s">
        <v>82</v>
      </c>
      <c r="AW177" s="13" t="s">
        <v>33</v>
      </c>
      <c r="AX177" s="13" t="s">
        <v>72</v>
      </c>
      <c r="AY177" s="153" t="s">
        <v>124</v>
      </c>
    </row>
    <row r="178" spans="2:65" s="14" customFormat="1">
      <c r="B178" s="159"/>
      <c r="D178" s="146" t="s">
        <v>135</v>
      </c>
      <c r="E178" s="160" t="s">
        <v>19</v>
      </c>
      <c r="F178" s="161" t="s">
        <v>139</v>
      </c>
      <c r="H178" s="162">
        <v>28.718</v>
      </c>
      <c r="I178" s="163"/>
      <c r="L178" s="159"/>
      <c r="M178" s="164"/>
      <c r="T178" s="165"/>
      <c r="AT178" s="160" t="s">
        <v>135</v>
      </c>
      <c r="AU178" s="160" t="s">
        <v>82</v>
      </c>
      <c r="AV178" s="14" t="s">
        <v>131</v>
      </c>
      <c r="AW178" s="14" t="s">
        <v>33</v>
      </c>
      <c r="AX178" s="14" t="s">
        <v>80</v>
      </c>
      <c r="AY178" s="160" t="s">
        <v>124</v>
      </c>
    </row>
    <row r="179" spans="2:65" s="1" customFormat="1" ht="16.5" customHeight="1">
      <c r="B179" s="33"/>
      <c r="C179" s="166" t="s">
        <v>248</v>
      </c>
      <c r="D179" s="166" t="s">
        <v>211</v>
      </c>
      <c r="E179" s="167" t="s">
        <v>249</v>
      </c>
      <c r="F179" s="168" t="s">
        <v>250</v>
      </c>
      <c r="G179" s="169" t="s">
        <v>129</v>
      </c>
      <c r="H179" s="170">
        <v>34.462000000000003</v>
      </c>
      <c r="I179" s="171"/>
      <c r="J179" s="172">
        <f>ROUND(I179*H179,2)</f>
        <v>0</v>
      </c>
      <c r="K179" s="168" t="s">
        <v>130</v>
      </c>
      <c r="L179" s="173"/>
      <c r="M179" s="174" t="s">
        <v>19</v>
      </c>
      <c r="N179" s="175" t="s">
        <v>43</v>
      </c>
      <c r="P179" s="137">
        <f>O179*H179</f>
        <v>0</v>
      </c>
      <c r="Q179" s="137">
        <v>1.2999999999999999E-4</v>
      </c>
      <c r="R179" s="137">
        <f>Q179*H179</f>
        <v>4.4800600000000001E-3</v>
      </c>
      <c r="S179" s="137">
        <v>0</v>
      </c>
      <c r="T179" s="138">
        <f>S179*H179</f>
        <v>0</v>
      </c>
      <c r="AR179" s="139" t="s">
        <v>181</v>
      </c>
      <c r="AT179" s="139" t="s">
        <v>211</v>
      </c>
      <c r="AU179" s="139" t="s">
        <v>82</v>
      </c>
      <c r="AY179" s="18" t="s">
        <v>124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8" t="s">
        <v>80</v>
      </c>
      <c r="BK179" s="140">
        <f>ROUND(I179*H179,2)</f>
        <v>0</v>
      </c>
      <c r="BL179" s="18" t="s">
        <v>131</v>
      </c>
      <c r="BM179" s="139" t="s">
        <v>251</v>
      </c>
    </row>
    <row r="180" spans="2:65" s="13" customFormat="1">
      <c r="B180" s="152"/>
      <c r="D180" s="146" t="s">
        <v>135</v>
      </c>
      <c r="E180" s="153" t="s">
        <v>19</v>
      </c>
      <c r="F180" s="154" t="s">
        <v>252</v>
      </c>
      <c r="H180" s="155">
        <v>28.718</v>
      </c>
      <c r="I180" s="156"/>
      <c r="L180" s="152"/>
      <c r="M180" s="157"/>
      <c r="T180" s="158"/>
      <c r="AT180" s="153" t="s">
        <v>135</v>
      </c>
      <c r="AU180" s="153" t="s">
        <v>82</v>
      </c>
      <c r="AV180" s="13" t="s">
        <v>82</v>
      </c>
      <c r="AW180" s="13" t="s">
        <v>33</v>
      </c>
      <c r="AX180" s="13" t="s">
        <v>80</v>
      </c>
      <c r="AY180" s="153" t="s">
        <v>124</v>
      </c>
    </row>
    <row r="181" spans="2:65" s="13" customFormat="1">
      <c r="B181" s="152"/>
      <c r="D181" s="146" t="s">
        <v>135</v>
      </c>
      <c r="F181" s="154" t="s">
        <v>253</v>
      </c>
      <c r="H181" s="155">
        <v>34.462000000000003</v>
      </c>
      <c r="I181" s="156"/>
      <c r="L181" s="152"/>
      <c r="M181" s="157"/>
      <c r="T181" s="158"/>
      <c r="AT181" s="153" t="s">
        <v>135</v>
      </c>
      <c r="AU181" s="153" t="s">
        <v>82</v>
      </c>
      <c r="AV181" s="13" t="s">
        <v>82</v>
      </c>
      <c r="AW181" s="13" t="s">
        <v>4</v>
      </c>
      <c r="AX181" s="13" t="s">
        <v>80</v>
      </c>
      <c r="AY181" s="153" t="s">
        <v>124</v>
      </c>
    </row>
    <row r="182" spans="2:65" s="11" customFormat="1" ht="22.9" customHeight="1">
      <c r="B182" s="116"/>
      <c r="D182" s="117" t="s">
        <v>71</v>
      </c>
      <c r="E182" s="126" t="s">
        <v>146</v>
      </c>
      <c r="F182" s="126" t="s">
        <v>254</v>
      </c>
      <c r="I182" s="119"/>
      <c r="J182" s="127">
        <f>BK182</f>
        <v>0</v>
      </c>
      <c r="L182" s="116"/>
      <c r="M182" s="121"/>
      <c r="P182" s="122">
        <f>SUM(P183:P188)</f>
        <v>0</v>
      </c>
      <c r="R182" s="122">
        <f>SUM(R183:R188)</f>
        <v>0</v>
      </c>
      <c r="T182" s="123">
        <f>SUM(T183:T188)</f>
        <v>0</v>
      </c>
      <c r="AR182" s="117" t="s">
        <v>80</v>
      </c>
      <c r="AT182" s="124" t="s">
        <v>71</v>
      </c>
      <c r="AU182" s="124" t="s">
        <v>80</v>
      </c>
      <c r="AY182" s="117" t="s">
        <v>124</v>
      </c>
      <c r="BK182" s="125">
        <f>SUM(BK183:BK188)</f>
        <v>0</v>
      </c>
    </row>
    <row r="183" spans="2:65" s="1" customFormat="1" ht="16.5" customHeight="1">
      <c r="B183" s="33"/>
      <c r="C183" s="128" t="s">
        <v>255</v>
      </c>
      <c r="D183" s="128" t="s">
        <v>126</v>
      </c>
      <c r="E183" s="129" t="s">
        <v>256</v>
      </c>
      <c r="F183" s="130" t="s">
        <v>257</v>
      </c>
      <c r="G183" s="131" t="s">
        <v>192</v>
      </c>
      <c r="H183" s="132">
        <v>4.1559999999999997</v>
      </c>
      <c r="I183" s="133"/>
      <c r="J183" s="134">
        <f>ROUND(I183*H183,2)</f>
        <v>0</v>
      </c>
      <c r="K183" s="130" t="s">
        <v>130</v>
      </c>
      <c r="L183" s="33"/>
      <c r="M183" s="135" t="s">
        <v>19</v>
      </c>
      <c r="N183" s="136" t="s">
        <v>43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131</v>
      </c>
      <c r="AT183" s="139" t="s">
        <v>126</v>
      </c>
      <c r="AU183" s="139" t="s">
        <v>82</v>
      </c>
      <c r="AY183" s="18" t="s">
        <v>124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8" t="s">
        <v>80</v>
      </c>
      <c r="BK183" s="140">
        <f>ROUND(I183*H183,2)</f>
        <v>0</v>
      </c>
      <c r="BL183" s="18" t="s">
        <v>131</v>
      </c>
      <c r="BM183" s="139" t="s">
        <v>258</v>
      </c>
    </row>
    <row r="184" spans="2:65" s="1" customFormat="1">
      <c r="B184" s="33"/>
      <c r="D184" s="141" t="s">
        <v>133</v>
      </c>
      <c r="F184" s="142" t="s">
        <v>259</v>
      </c>
      <c r="I184" s="143"/>
      <c r="L184" s="33"/>
      <c r="M184" s="144"/>
      <c r="T184" s="52"/>
      <c r="AT184" s="18" t="s">
        <v>133</v>
      </c>
      <c r="AU184" s="18" t="s">
        <v>82</v>
      </c>
    </row>
    <row r="185" spans="2:65" s="12" customFormat="1">
      <c r="B185" s="145"/>
      <c r="D185" s="146" t="s">
        <v>135</v>
      </c>
      <c r="E185" s="147" t="s">
        <v>19</v>
      </c>
      <c r="F185" s="148" t="s">
        <v>260</v>
      </c>
      <c r="H185" s="147" t="s">
        <v>19</v>
      </c>
      <c r="I185" s="149"/>
      <c r="L185" s="145"/>
      <c r="M185" s="150"/>
      <c r="T185" s="151"/>
      <c r="AT185" s="147" t="s">
        <v>135</v>
      </c>
      <c r="AU185" s="147" t="s">
        <v>82</v>
      </c>
      <c r="AV185" s="12" t="s">
        <v>80</v>
      </c>
      <c r="AW185" s="12" t="s">
        <v>33</v>
      </c>
      <c r="AX185" s="12" t="s">
        <v>72</v>
      </c>
      <c r="AY185" s="147" t="s">
        <v>124</v>
      </c>
    </row>
    <row r="186" spans="2:65" s="13" customFormat="1">
      <c r="B186" s="152"/>
      <c r="D186" s="146" t="s">
        <v>135</v>
      </c>
      <c r="E186" s="153" t="s">
        <v>19</v>
      </c>
      <c r="F186" s="154" t="s">
        <v>261</v>
      </c>
      <c r="H186" s="155">
        <v>1.8939999999999999</v>
      </c>
      <c r="I186" s="156"/>
      <c r="L186" s="152"/>
      <c r="M186" s="157"/>
      <c r="T186" s="158"/>
      <c r="AT186" s="153" t="s">
        <v>135</v>
      </c>
      <c r="AU186" s="153" t="s">
        <v>82</v>
      </c>
      <c r="AV186" s="13" t="s">
        <v>82</v>
      </c>
      <c r="AW186" s="13" t="s">
        <v>33</v>
      </c>
      <c r="AX186" s="13" t="s">
        <v>72</v>
      </c>
      <c r="AY186" s="153" t="s">
        <v>124</v>
      </c>
    </row>
    <row r="187" spans="2:65" s="13" customFormat="1">
      <c r="B187" s="152"/>
      <c r="D187" s="146" t="s">
        <v>135</v>
      </c>
      <c r="E187" s="153" t="s">
        <v>19</v>
      </c>
      <c r="F187" s="154" t="s">
        <v>262</v>
      </c>
      <c r="H187" s="155">
        <v>2.262</v>
      </c>
      <c r="I187" s="156"/>
      <c r="L187" s="152"/>
      <c r="M187" s="157"/>
      <c r="T187" s="158"/>
      <c r="AT187" s="153" t="s">
        <v>135</v>
      </c>
      <c r="AU187" s="153" t="s">
        <v>82</v>
      </c>
      <c r="AV187" s="13" t="s">
        <v>82</v>
      </c>
      <c r="AW187" s="13" t="s">
        <v>33</v>
      </c>
      <c r="AX187" s="13" t="s">
        <v>72</v>
      </c>
      <c r="AY187" s="153" t="s">
        <v>124</v>
      </c>
    </row>
    <row r="188" spans="2:65" s="14" customFormat="1">
      <c r="B188" s="159"/>
      <c r="D188" s="146" t="s">
        <v>135</v>
      </c>
      <c r="E188" s="160" t="s">
        <v>19</v>
      </c>
      <c r="F188" s="161" t="s">
        <v>139</v>
      </c>
      <c r="H188" s="162">
        <v>4.1559999999999997</v>
      </c>
      <c r="I188" s="163"/>
      <c r="L188" s="159"/>
      <c r="M188" s="164"/>
      <c r="T188" s="165"/>
      <c r="AT188" s="160" t="s">
        <v>135</v>
      </c>
      <c r="AU188" s="160" t="s">
        <v>82</v>
      </c>
      <c r="AV188" s="14" t="s">
        <v>131</v>
      </c>
      <c r="AW188" s="14" t="s">
        <v>33</v>
      </c>
      <c r="AX188" s="14" t="s">
        <v>80</v>
      </c>
      <c r="AY188" s="160" t="s">
        <v>124</v>
      </c>
    </row>
    <row r="189" spans="2:65" s="11" customFormat="1" ht="22.9" customHeight="1">
      <c r="B189" s="116"/>
      <c r="D189" s="117" t="s">
        <v>71</v>
      </c>
      <c r="E189" s="126" t="s">
        <v>158</v>
      </c>
      <c r="F189" s="126" t="s">
        <v>263</v>
      </c>
      <c r="I189" s="119"/>
      <c r="J189" s="127">
        <f>BK189</f>
        <v>0</v>
      </c>
      <c r="L189" s="116"/>
      <c r="M189" s="121"/>
      <c r="P189" s="122">
        <f>SUM(P190:P230)</f>
        <v>0</v>
      </c>
      <c r="R189" s="122">
        <f>SUM(R190:R230)</f>
        <v>80.701933000000011</v>
      </c>
      <c r="T189" s="123">
        <f>SUM(T190:T230)</f>
        <v>0</v>
      </c>
      <c r="AR189" s="117" t="s">
        <v>80</v>
      </c>
      <c r="AT189" s="124" t="s">
        <v>71</v>
      </c>
      <c r="AU189" s="124" t="s">
        <v>80</v>
      </c>
      <c r="AY189" s="117" t="s">
        <v>124</v>
      </c>
      <c r="BK189" s="125">
        <f>SUM(BK190:BK230)</f>
        <v>0</v>
      </c>
    </row>
    <row r="190" spans="2:65" s="1" customFormat="1" ht="21.75" customHeight="1">
      <c r="B190" s="33"/>
      <c r="C190" s="128" t="s">
        <v>264</v>
      </c>
      <c r="D190" s="128" t="s">
        <v>126</v>
      </c>
      <c r="E190" s="129" t="s">
        <v>265</v>
      </c>
      <c r="F190" s="130" t="s">
        <v>266</v>
      </c>
      <c r="G190" s="131" t="s">
        <v>129</v>
      </c>
      <c r="H190" s="132">
        <v>186.1</v>
      </c>
      <c r="I190" s="133"/>
      <c r="J190" s="134">
        <f>ROUND(I190*H190,2)</f>
        <v>0</v>
      </c>
      <c r="K190" s="130" t="s">
        <v>130</v>
      </c>
      <c r="L190" s="33"/>
      <c r="M190" s="135" t="s">
        <v>19</v>
      </c>
      <c r="N190" s="136" t="s">
        <v>43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131</v>
      </c>
      <c r="AT190" s="139" t="s">
        <v>126</v>
      </c>
      <c r="AU190" s="139" t="s">
        <v>82</v>
      </c>
      <c r="AY190" s="18" t="s">
        <v>124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80</v>
      </c>
      <c r="BK190" s="140">
        <f>ROUND(I190*H190,2)</f>
        <v>0</v>
      </c>
      <c r="BL190" s="18" t="s">
        <v>131</v>
      </c>
      <c r="BM190" s="139" t="s">
        <v>267</v>
      </c>
    </row>
    <row r="191" spans="2:65" s="1" customFormat="1">
      <c r="B191" s="33"/>
      <c r="D191" s="141" t="s">
        <v>133</v>
      </c>
      <c r="F191" s="142" t="s">
        <v>268</v>
      </c>
      <c r="I191" s="143"/>
      <c r="L191" s="33"/>
      <c r="M191" s="144"/>
      <c r="T191" s="52"/>
      <c r="AT191" s="18" t="s">
        <v>133</v>
      </c>
      <c r="AU191" s="18" t="s">
        <v>82</v>
      </c>
    </row>
    <row r="192" spans="2:65" s="12" customFormat="1">
      <c r="B192" s="145"/>
      <c r="D192" s="146" t="s">
        <v>135</v>
      </c>
      <c r="E192" s="147" t="s">
        <v>19</v>
      </c>
      <c r="F192" s="148" t="s">
        <v>269</v>
      </c>
      <c r="H192" s="147" t="s">
        <v>19</v>
      </c>
      <c r="I192" s="149"/>
      <c r="L192" s="145"/>
      <c r="M192" s="150"/>
      <c r="T192" s="151"/>
      <c r="AT192" s="147" t="s">
        <v>135</v>
      </c>
      <c r="AU192" s="147" t="s">
        <v>82</v>
      </c>
      <c r="AV192" s="12" t="s">
        <v>80</v>
      </c>
      <c r="AW192" s="12" t="s">
        <v>33</v>
      </c>
      <c r="AX192" s="12" t="s">
        <v>72</v>
      </c>
      <c r="AY192" s="147" t="s">
        <v>124</v>
      </c>
    </row>
    <row r="193" spans="2:65" s="13" customFormat="1">
      <c r="B193" s="152"/>
      <c r="D193" s="146" t="s">
        <v>135</v>
      </c>
      <c r="E193" s="153" t="s">
        <v>19</v>
      </c>
      <c r="F193" s="154" t="s">
        <v>270</v>
      </c>
      <c r="H193" s="155">
        <v>186.1</v>
      </c>
      <c r="I193" s="156"/>
      <c r="L193" s="152"/>
      <c r="M193" s="157"/>
      <c r="T193" s="158"/>
      <c r="AT193" s="153" t="s">
        <v>135</v>
      </c>
      <c r="AU193" s="153" t="s">
        <v>82</v>
      </c>
      <c r="AV193" s="13" t="s">
        <v>82</v>
      </c>
      <c r="AW193" s="13" t="s">
        <v>33</v>
      </c>
      <c r="AX193" s="13" t="s">
        <v>80</v>
      </c>
      <c r="AY193" s="153" t="s">
        <v>124</v>
      </c>
    </row>
    <row r="194" spans="2:65" s="1" customFormat="1" ht="21.75" customHeight="1">
      <c r="B194" s="33"/>
      <c r="C194" s="128" t="s">
        <v>271</v>
      </c>
      <c r="D194" s="128" t="s">
        <v>126</v>
      </c>
      <c r="E194" s="129" t="s">
        <v>272</v>
      </c>
      <c r="F194" s="130" t="s">
        <v>273</v>
      </c>
      <c r="G194" s="131" t="s">
        <v>129</v>
      </c>
      <c r="H194" s="132">
        <v>206.7</v>
      </c>
      <c r="I194" s="133"/>
      <c r="J194" s="134">
        <f>ROUND(I194*H194,2)</f>
        <v>0</v>
      </c>
      <c r="K194" s="130" t="s">
        <v>130</v>
      </c>
      <c r="L194" s="33"/>
      <c r="M194" s="135" t="s">
        <v>19</v>
      </c>
      <c r="N194" s="136" t="s">
        <v>43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131</v>
      </c>
      <c r="AT194" s="139" t="s">
        <v>126</v>
      </c>
      <c r="AU194" s="139" t="s">
        <v>82</v>
      </c>
      <c r="AY194" s="18" t="s">
        <v>124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80</v>
      </c>
      <c r="BK194" s="140">
        <f>ROUND(I194*H194,2)</f>
        <v>0</v>
      </c>
      <c r="BL194" s="18" t="s">
        <v>131</v>
      </c>
      <c r="BM194" s="139" t="s">
        <v>274</v>
      </c>
    </row>
    <row r="195" spans="2:65" s="1" customFormat="1">
      <c r="B195" s="33"/>
      <c r="D195" s="141" t="s">
        <v>133</v>
      </c>
      <c r="F195" s="142" t="s">
        <v>275</v>
      </c>
      <c r="I195" s="143"/>
      <c r="L195" s="33"/>
      <c r="M195" s="144"/>
      <c r="T195" s="52"/>
      <c r="AT195" s="18" t="s">
        <v>133</v>
      </c>
      <c r="AU195" s="18" t="s">
        <v>82</v>
      </c>
    </row>
    <row r="196" spans="2:65" s="12" customFormat="1">
      <c r="B196" s="145"/>
      <c r="D196" s="146" t="s">
        <v>135</v>
      </c>
      <c r="E196" s="147" t="s">
        <v>19</v>
      </c>
      <c r="F196" s="148" t="s">
        <v>269</v>
      </c>
      <c r="H196" s="147" t="s">
        <v>19</v>
      </c>
      <c r="I196" s="149"/>
      <c r="L196" s="145"/>
      <c r="M196" s="150"/>
      <c r="T196" s="151"/>
      <c r="AT196" s="147" t="s">
        <v>135</v>
      </c>
      <c r="AU196" s="147" t="s">
        <v>82</v>
      </c>
      <c r="AV196" s="12" t="s">
        <v>80</v>
      </c>
      <c r="AW196" s="12" t="s">
        <v>33</v>
      </c>
      <c r="AX196" s="12" t="s">
        <v>72</v>
      </c>
      <c r="AY196" s="147" t="s">
        <v>124</v>
      </c>
    </row>
    <row r="197" spans="2:65" s="13" customFormat="1">
      <c r="B197" s="152"/>
      <c r="D197" s="146" t="s">
        <v>135</v>
      </c>
      <c r="E197" s="153" t="s">
        <v>19</v>
      </c>
      <c r="F197" s="154" t="s">
        <v>276</v>
      </c>
      <c r="H197" s="155">
        <v>206.7</v>
      </c>
      <c r="I197" s="156"/>
      <c r="L197" s="152"/>
      <c r="M197" s="157"/>
      <c r="T197" s="158"/>
      <c r="AT197" s="153" t="s">
        <v>135</v>
      </c>
      <c r="AU197" s="153" t="s">
        <v>82</v>
      </c>
      <c r="AV197" s="13" t="s">
        <v>82</v>
      </c>
      <c r="AW197" s="13" t="s">
        <v>33</v>
      </c>
      <c r="AX197" s="13" t="s">
        <v>80</v>
      </c>
      <c r="AY197" s="153" t="s">
        <v>124</v>
      </c>
    </row>
    <row r="198" spans="2:65" s="1" customFormat="1" ht="24.2" customHeight="1">
      <c r="B198" s="33"/>
      <c r="C198" s="128" t="s">
        <v>7</v>
      </c>
      <c r="D198" s="128" t="s">
        <v>126</v>
      </c>
      <c r="E198" s="129" t="s">
        <v>277</v>
      </c>
      <c r="F198" s="130" t="s">
        <v>278</v>
      </c>
      <c r="G198" s="131" t="s">
        <v>129</v>
      </c>
      <c r="H198" s="132">
        <v>8.5</v>
      </c>
      <c r="I198" s="133"/>
      <c r="J198" s="134">
        <f>ROUND(I198*H198,2)</f>
        <v>0</v>
      </c>
      <c r="K198" s="130" t="s">
        <v>19</v>
      </c>
      <c r="L198" s="33"/>
      <c r="M198" s="135" t="s">
        <v>19</v>
      </c>
      <c r="N198" s="136" t="s">
        <v>43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131</v>
      </c>
      <c r="AT198" s="139" t="s">
        <v>126</v>
      </c>
      <c r="AU198" s="139" t="s">
        <v>82</v>
      </c>
      <c r="AY198" s="18" t="s">
        <v>124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8" t="s">
        <v>80</v>
      </c>
      <c r="BK198" s="140">
        <f>ROUND(I198*H198,2)</f>
        <v>0</v>
      </c>
      <c r="BL198" s="18" t="s">
        <v>131</v>
      </c>
      <c r="BM198" s="139" t="s">
        <v>279</v>
      </c>
    </row>
    <row r="199" spans="2:65" s="12" customFormat="1">
      <c r="B199" s="145"/>
      <c r="D199" s="146" t="s">
        <v>135</v>
      </c>
      <c r="E199" s="147" t="s">
        <v>19</v>
      </c>
      <c r="F199" s="148" t="s">
        <v>144</v>
      </c>
      <c r="H199" s="147" t="s">
        <v>19</v>
      </c>
      <c r="I199" s="149"/>
      <c r="L199" s="145"/>
      <c r="M199" s="150"/>
      <c r="T199" s="151"/>
      <c r="AT199" s="147" t="s">
        <v>135</v>
      </c>
      <c r="AU199" s="147" t="s">
        <v>82</v>
      </c>
      <c r="AV199" s="12" t="s">
        <v>80</v>
      </c>
      <c r="AW199" s="12" t="s">
        <v>33</v>
      </c>
      <c r="AX199" s="12" t="s">
        <v>72</v>
      </c>
      <c r="AY199" s="147" t="s">
        <v>124</v>
      </c>
    </row>
    <row r="200" spans="2:65" s="13" customFormat="1">
      <c r="B200" s="152"/>
      <c r="D200" s="146" t="s">
        <v>135</v>
      </c>
      <c r="E200" s="153" t="s">
        <v>19</v>
      </c>
      <c r="F200" s="154" t="s">
        <v>280</v>
      </c>
      <c r="H200" s="155">
        <v>8.5</v>
      </c>
      <c r="I200" s="156"/>
      <c r="L200" s="152"/>
      <c r="M200" s="157"/>
      <c r="T200" s="158"/>
      <c r="AT200" s="153" t="s">
        <v>135</v>
      </c>
      <c r="AU200" s="153" t="s">
        <v>82</v>
      </c>
      <c r="AV200" s="13" t="s">
        <v>82</v>
      </c>
      <c r="AW200" s="13" t="s">
        <v>33</v>
      </c>
      <c r="AX200" s="13" t="s">
        <v>80</v>
      </c>
      <c r="AY200" s="153" t="s">
        <v>124</v>
      </c>
    </row>
    <row r="201" spans="2:65" s="1" customFormat="1" ht="37.9" customHeight="1">
      <c r="B201" s="33"/>
      <c r="C201" s="128" t="s">
        <v>281</v>
      </c>
      <c r="D201" s="128" t="s">
        <v>126</v>
      </c>
      <c r="E201" s="129" t="s">
        <v>282</v>
      </c>
      <c r="F201" s="130" t="s">
        <v>283</v>
      </c>
      <c r="G201" s="131" t="s">
        <v>129</v>
      </c>
      <c r="H201" s="132">
        <v>4.7</v>
      </c>
      <c r="I201" s="133"/>
      <c r="J201" s="134">
        <f>ROUND(I201*H201,2)</f>
        <v>0</v>
      </c>
      <c r="K201" s="130" t="s">
        <v>130</v>
      </c>
      <c r="L201" s="33"/>
      <c r="M201" s="135" t="s">
        <v>19</v>
      </c>
      <c r="N201" s="136" t="s">
        <v>43</v>
      </c>
      <c r="P201" s="137">
        <f>O201*H201</f>
        <v>0</v>
      </c>
      <c r="Q201" s="137">
        <v>8.9219999999999994E-2</v>
      </c>
      <c r="R201" s="137">
        <f>Q201*H201</f>
        <v>0.41933399999999998</v>
      </c>
      <c r="S201" s="137">
        <v>0</v>
      </c>
      <c r="T201" s="138">
        <f>S201*H201</f>
        <v>0</v>
      </c>
      <c r="AR201" s="139" t="s">
        <v>131</v>
      </c>
      <c r="AT201" s="139" t="s">
        <v>126</v>
      </c>
      <c r="AU201" s="139" t="s">
        <v>82</v>
      </c>
      <c r="AY201" s="18" t="s">
        <v>124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80</v>
      </c>
      <c r="BK201" s="140">
        <f>ROUND(I201*H201,2)</f>
        <v>0</v>
      </c>
      <c r="BL201" s="18" t="s">
        <v>131</v>
      </c>
      <c r="BM201" s="139" t="s">
        <v>284</v>
      </c>
    </row>
    <row r="202" spans="2:65" s="1" customFormat="1">
      <c r="B202" s="33"/>
      <c r="D202" s="141" t="s">
        <v>133</v>
      </c>
      <c r="F202" s="142" t="s">
        <v>285</v>
      </c>
      <c r="I202" s="143"/>
      <c r="L202" s="33"/>
      <c r="M202" s="144"/>
      <c r="T202" s="52"/>
      <c r="AT202" s="18" t="s">
        <v>133</v>
      </c>
      <c r="AU202" s="18" t="s">
        <v>82</v>
      </c>
    </row>
    <row r="203" spans="2:65" s="12" customFormat="1">
      <c r="B203" s="145"/>
      <c r="D203" s="146" t="s">
        <v>135</v>
      </c>
      <c r="E203" s="147" t="s">
        <v>19</v>
      </c>
      <c r="F203" s="148" t="s">
        <v>286</v>
      </c>
      <c r="H203" s="147" t="s">
        <v>19</v>
      </c>
      <c r="I203" s="149"/>
      <c r="L203" s="145"/>
      <c r="M203" s="150"/>
      <c r="T203" s="151"/>
      <c r="AT203" s="147" t="s">
        <v>135</v>
      </c>
      <c r="AU203" s="147" t="s">
        <v>82</v>
      </c>
      <c r="AV203" s="12" t="s">
        <v>80</v>
      </c>
      <c r="AW203" s="12" t="s">
        <v>33</v>
      </c>
      <c r="AX203" s="12" t="s">
        <v>72</v>
      </c>
      <c r="AY203" s="147" t="s">
        <v>124</v>
      </c>
    </row>
    <row r="204" spans="2:65" s="13" customFormat="1">
      <c r="B204" s="152"/>
      <c r="D204" s="146" t="s">
        <v>135</v>
      </c>
      <c r="E204" s="153" t="s">
        <v>19</v>
      </c>
      <c r="F204" s="154" t="s">
        <v>287</v>
      </c>
      <c r="H204" s="155">
        <v>4.7</v>
      </c>
      <c r="I204" s="156"/>
      <c r="L204" s="152"/>
      <c r="M204" s="157"/>
      <c r="T204" s="158"/>
      <c r="AT204" s="153" t="s">
        <v>135</v>
      </c>
      <c r="AU204" s="153" t="s">
        <v>82</v>
      </c>
      <c r="AV204" s="13" t="s">
        <v>82</v>
      </c>
      <c r="AW204" s="13" t="s">
        <v>33</v>
      </c>
      <c r="AX204" s="13" t="s">
        <v>80</v>
      </c>
      <c r="AY204" s="153" t="s">
        <v>124</v>
      </c>
    </row>
    <row r="205" spans="2:65" s="1" customFormat="1" ht="16.5" customHeight="1">
      <c r="B205" s="33"/>
      <c r="C205" s="166" t="s">
        <v>288</v>
      </c>
      <c r="D205" s="166" t="s">
        <v>211</v>
      </c>
      <c r="E205" s="167" t="s">
        <v>289</v>
      </c>
      <c r="F205" s="168" t="s">
        <v>290</v>
      </c>
      <c r="G205" s="169" t="s">
        <v>129</v>
      </c>
      <c r="H205" s="170">
        <v>4.8410000000000002</v>
      </c>
      <c r="I205" s="171"/>
      <c r="J205" s="172">
        <f>ROUND(I205*H205,2)</f>
        <v>0</v>
      </c>
      <c r="K205" s="168" t="s">
        <v>130</v>
      </c>
      <c r="L205" s="173"/>
      <c r="M205" s="174" t="s">
        <v>19</v>
      </c>
      <c r="N205" s="175" t="s">
        <v>43</v>
      </c>
      <c r="P205" s="137">
        <f>O205*H205</f>
        <v>0</v>
      </c>
      <c r="Q205" s="137">
        <v>0.13100000000000001</v>
      </c>
      <c r="R205" s="137">
        <f>Q205*H205</f>
        <v>0.63417100000000004</v>
      </c>
      <c r="S205" s="137">
        <v>0</v>
      </c>
      <c r="T205" s="138">
        <f>S205*H205</f>
        <v>0</v>
      </c>
      <c r="AR205" s="139" t="s">
        <v>181</v>
      </c>
      <c r="AT205" s="139" t="s">
        <v>211</v>
      </c>
      <c r="AU205" s="139" t="s">
        <v>82</v>
      </c>
      <c r="AY205" s="18" t="s">
        <v>124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8" t="s">
        <v>80</v>
      </c>
      <c r="BK205" s="140">
        <f>ROUND(I205*H205,2)</f>
        <v>0</v>
      </c>
      <c r="BL205" s="18" t="s">
        <v>131</v>
      </c>
      <c r="BM205" s="139" t="s">
        <v>291</v>
      </c>
    </row>
    <row r="206" spans="2:65" s="13" customFormat="1">
      <c r="B206" s="152"/>
      <c r="D206" s="146" t="s">
        <v>135</v>
      </c>
      <c r="F206" s="154" t="s">
        <v>292</v>
      </c>
      <c r="H206" s="155">
        <v>4.8410000000000002</v>
      </c>
      <c r="I206" s="156"/>
      <c r="L206" s="152"/>
      <c r="M206" s="157"/>
      <c r="T206" s="158"/>
      <c r="AT206" s="153" t="s">
        <v>135</v>
      </c>
      <c r="AU206" s="153" t="s">
        <v>82</v>
      </c>
      <c r="AV206" s="13" t="s">
        <v>82</v>
      </c>
      <c r="AW206" s="13" t="s">
        <v>4</v>
      </c>
      <c r="AX206" s="13" t="s">
        <v>80</v>
      </c>
      <c r="AY206" s="153" t="s">
        <v>124</v>
      </c>
    </row>
    <row r="207" spans="2:65" s="1" customFormat="1" ht="37.9" customHeight="1">
      <c r="B207" s="33"/>
      <c r="C207" s="128" t="s">
        <v>293</v>
      </c>
      <c r="D207" s="128" t="s">
        <v>126</v>
      </c>
      <c r="E207" s="129" t="s">
        <v>294</v>
      </c>
      <c r="F207" s="130" t="s">
        <v>295</v>
      </c>
      <c r="G207" s="131" t="s">
        <v>129</v>
      </c>
      <c r="H207" s="132">
        <v>388.04</v>
      </c>
      <c r="I207" s="133"/>
      <c r="J207" s="134">
        <f>ROUND(I207*H207,2)</f>
        <v>0</v>
      </c>
      <c r="K207" s="130" t="s">
        <v>19</v>
      </c>
      <c r="L207" s="33"/>
      <c r="M207" s="135" t="s">
        <v>19</v>
      </c>
      <c r="N207" s="136" t="s">
        <v>43</v>
      </c>
      <c r="P207" s="137">
        <f>O207*H207</f>
        <v>0</v>
      </c>
      <c r="Q207" s="137">
        <v>6.6600000000000006E-2</v>
      </c>
      <c r="R207" s="137">
        <f>Q207*H207</f>
        <v>25.843464000000004</v>
      </c>
      <c r="S207" s="137">
        <v>0</v>
      </c>
      <c r="T207" s="138">
        <f>S207*H207</f>
        <v>0</v>
      </c>
      <c r="AR207" s="139" t="s">
        <v>131</v>
      </c>
      <c r="AT207" s="139" t="s">
        <v>126</v>
      </c>
      <c r="AU207" s="139" t="s">
        <v>82</v>
      </c>
      <c r="AY207" s="18" t="s">
        <v>124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80</v>
      </c>
      <c r="BK207" s="140">
        <f>ROUND(I207*H207,2)</f>
        <v>0</v>
      </c>
      <c r="BL207" s="18" t="s">
        <v>131</v>
      </c>
      <c r="BM207" s="139" t="s">
        <v>296</v>
      </c>
    </row>
    <row r="208" spans="2:65" s="12" customFormat="1">
      <c r="B208" s="145"/>
      <c r="D208" s="146" t="s">
        <v>135</v>
      </c>
      <c r="E208" s="147" t="s">
        <v>19</v>
      </c>
      <c r="F208" s="148" t="s">
        <v>297</v>
      </c>
      <c r="H208" s="147" t="s">
        <v>19</v>
      </c>
      <c r="I208" s="149"/>
      <c r="L208" s="145"/>
      <c r="M208" s="150"/>
      <c r="T208" s="151"/>
      <c r="AT208" s="147" t="s">
        <v>135</v>
      </c>
      <c r="AU208" s="147" t="s">
        <v>82</v>
      </c>
      <c r="AV208" s="12" t="s">
        <v>80</v>
      </c>
      <c r="AW208" s="12" t="s">
        <v>33</v>
      </c>
      <c r="AX208" s="12" t="s">
        <v>72</v>
      </c>
      <c r="AY208" s="147" t="s">
        <v>124</v>
      </c>
    </row>
    <row r="209" spans="2:65" s="13" customFormat="1">
      <c r="B209" s="152"/>
      <c r="D209" s="146" t="s">
        <v>135</v>
      </c>
      <c r="E209" s="153" t="s">
        <v>19</v>
      </c>
      <c r="F209" s="154" t="s">
        <v>298</v>
      </c>
      <c r="H209" s="155">
        <v>185.2</v>
      </c>
      <c r="I209" s="156"/>
      <c r="L209" s="152"/>
      <c r="M209" s="157"/>
      <c r="T209" s="158"/>
      <c r="AT209" s="153" t="s">
        <v>135</v>
      </c>
      <c r="AU209" s="153" t="s">
        <v>82</v>
      </c>
      <c r="AV209" s="13" t="s">
        <v>82</v>
      </c>
      <c r="AW209" s="13" t="s">
        <v>33</v>
      </c>
      <c r="AX209" s="13" t="s">
        <v>72</v>
      </c>
      <c r="AY209" s="153" t="s">
        <v>124</v>
      </c>
    </row>
    <row r="210" spans="2:65" s="13" customFormat="1">
      <c r="B210" s="152"/>
      <c r="D210" s="146" t="s">
        <v>135</v>
      </c>
      <c r="E210" s="153" t="s">
        <v>19</v>
      </c>
      <c r="F210" s="154" t="s">
        <v>299</v>
      </c>
      <c r="H210" s="155">
        <v>185.2</v>
      </c>
      <c r="I210" s="156"/>
      <c r="L210" s="152"/>
      <c r="M210" s="157"/>
      <c r="T210" s="158"/>
      <c r="AT210" s="153" t="s">
        <v>135</v>
      </c>
      <c r="AU210" s="153" t="s">
        <v>82</v>
      </c>
      <c r="AV210" s="13" t="s">
        <v>82</v>
      </c>
      <c r="AW210" s="13" t="s">
        <v>33</v>
      </c>
      <c r="AX210" s="13" t="s">
        <v>72</v>
      </c>
      <c r="AY210" s="153" t="s">
        <v>124</v>
      </c>
    </row>
    <row r="211" spans="2:65" s="13" customFormat="1">
      <c r="B211" s="152"/>
      <c r="D211" s="146" t="s">
        <v>135</v>
      </c>
      <c r="E211" s="153" t="s">
        <v>19</v>
      </c>
      <c r="F211" s="154" t="s">
        <v>300</v>
      </c>
      <c r="H211" s="155">
        <v>8.82</v>
      </c>
      <c r="I211" s="156"/>
      <c r="L211" s="152"/>
      <c r="M211" s="157"/>
      <c r="T211" s="158"/>
      <c r="AT211" s="153" t="s">
        <v>135</v>
      </c>
      <c r="AU211" s="153" t="s">
        <v>82</v>
      </c>
      <c r="AV211" s="13" t="s">
        <v>82</v>
      </c>
      <c r="AW211" s="13" t="s">
        <v>33</v>
      </c>
      <c r="AX211" s="13" t="s">
        <v>72</v>
      </c>
      <c r="AY211" s="153" t="s">
        <v>124</v>
      </c>
    </row>
    <row r="212" spans="2:65" s="13" customFormat="1">
      <c r="B212" s="152"/>
      <c r="D212" s="146" t="s">
        <v>135</v>
      </c>
      <c r="E212" s="153" t="s">
        <v>19</v>
      </c>
      <c r="F212" s="154" t="s">
        <v>301</v>
      </c>
      <c r="H212" s="155">
        <v>8.82</v>
      </c>
      <c r="I212" s="156"/>
      <c r="L212" s="152"/>
      <c r="M212" s="157"/>
      <c r="T212" s="158"/>
      <c r="AT212" s="153" t="s">
        <v>135</v>
      </c>
      <c r="AU212" s="153" t="s">
        <v>82</v>
      </c>
      <c r="AV212" s="13" t="s">
        <v>82</v>
      </c>
      <c r="AW212" s="13" t="s">
        <v>33</v>
      </c>
      <c r="AX212" s="13" t="s">
        <v>72</v>
      </c>
      <c r="AY212" s="153" t="s">
        <v>124</v>
      </c>
    </row>
    <row r="213" spans="2:65" s="14" customFormat="1">
      <c r="B213" s="159"/>
      <c r="D213" s="146" t="s">
        <v>135</v>
      </c>
      <c r="E213" s="160" t="s">
        <v>19</v>
      </c>
      <c r="F213" s="161" t="s">
        <v>139</v>
      </c>
      <c r="H213" s="162">
        <v>388.04</v>
      </c>
      <c r="I213" s="163"/>
      <c r="L213" s="159"/>
      <c r="M213" s="164"/>
      <c r="T213" s="165"/>
      <c r="AT213" s="160" t="s">
        <v>135</v>
      </c>
      <c r="AU213" s="160" t="s">
        <v>82</v>
      </c>
      <c r="AV213" s="14" t="s">
        <v>131</v>
      </c>
      <c r="AW213" s="14" t="s">
        <v>33</v>
      </c>
      <c r="AX213" s="14" t="s">
        <v>80</v>
      </c>
      <c r="AY213" s="160" t="s">
        <v>124</v>
      </c>
    </row>
    <row r="214" spans="2:65" s="1" customFormat="1" ht="16.5" customHeight="1">
      <c r="B214" s="33"/>
      <c r="C214" s="166" t="s">
        <v>302</v>
      </c>
      <c r="D214" s="166" t="s">
        <v>211</v>
      </c>
      <c r="E214" s="167" t="s">
        <v>303</v>
      </c>
      <c r="F214" s="168" t="s">
        <v>304</v>
      </c>
      <c r="G214" s="169" t="s">
        <v>129</v>
      </c>
      <c r="H214" s="170">
        <v>399.68099999999998</v>
      </c>
      <c r="I214" s="171"/>
      <c r="J214" s="172">
        <f>ROUND(I214*H214,2)</f>
        <v>0</v>
      </c>
      <c r="K214" s="168" t="s">
        <v>130</v>
      </c>
      <c r="L214" s="173"/>
      <c r="M214" s="174" t="s">
        <v>19</v>
      </c>
      <c r="N214" s="175" t="s">
        <v>43</v>
      </c>
      <c r="P214" s="137">
        <f>O214*H214</f>
        <v>0</v>
      </c>
      <c r="Q214" s="137">
        <v>0.13200000000000001</v>
      </c>
      <c r="R214" s="137">
        <f>Q214*H214</f>
        <v>52.757891999999998</v>
      </c>
      <c r="S214" s="137">
        <v>0</v>
      </c>
      <c r="T214" s="138">
        <f>S214*H214</f>
        <v>0</v>
      </c>
      <c r="AR214" s="139" t="s">
        <v>181</v>
      </c>
      <c r="AT214" s="139" t="s">
        <v>211</v>
      </c>
      <c r="AU214" s="139" t="s">
        <v>82</v>
      </c>
      <c r="AY214" s="18" t="s">
        <v>124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8" t="s">
        <v>80</v>
      </c>
      <c r="BK214" s="140">
        <f>ROUND(I214*H214,2)</f>
        <v>0</v>
      </c>
      <c r="BL214" s="18" t="s">
        <v>131</v>
      </c>
      <c r="BM214" s="139" t="s">
        <v>305</v>
      </c>
    </row>
    <row r="215" spans="2:65" s="12" customFormat="1">
      <c r="B215" s="145"/>
      <c r="D215" s="146" t="s">
        <v>135</v>
      </c>
      <c r="E215" s="147" t="s">
        <v>19</v>
      </c>
      <c r="F215" s="148" t="s">
        <v>297</v>
      </c>
      <c r="H215" s="147" t="s">
        <v>19</v>
      </c>
      <c r="I215" s="149"/>
      <c r="L215" s="145"/>
      <c r="M215" s="150"/>
      <c r="T215" s="151"/>
      <c r="AT215" s="147" t="s">
        <v>135</v>
      </c>
      <c r="AU215" s="147" t="s">
        <v>82</v>
      </c>
      <c r="AV215" s="12" t="s">
        <v>80</v>
      </c>
      <c r="AW215" s="12" t="s">
        <v>33</v>
      </c>
      <c r="AX215" s="12" t="s">
        <v>72</v>
      </c>
      <c r="AY215" s="147" t="s">
        <v>124</v>
      </c>
    </row>
    <row r="216" spans="2:65" s="13" customFormat="1">
      <c r="B216" s="152"/>
      <c r="D216" s="146" t="s">
        <v>135</v>
      </c>
      <c r="E216" s="153" t="s">
        <v>19</v>
      </c>
      <c r="F216" s="154" t="s">
        <v>298</v>
      </c>
      <c r="H216" s="155">
        <v>185.2</v>
      </c>
      <c r="I216" s="156"/>
      <c r="L216" s="152"/>
      <c r="M216" s="157"/>
      <c r="T216" s="158"/>
      <c r="AT216" s="153" t="s">
        <v>135</v>
      </c>
      <c r="AU216" s="153" t="s">
        <v>82</v>
      </c>
      <c r="AV216" s="13" t="s">
        <v>82</v>
      </c>
      <c r="AW216" s="13" t="s">
        <v>33</v>
      </c>
      <c r="AX216" s="13" t="s">
        <v>72</v>
      </c>
      <c r="AY216" s="153" t="s">
        <v>124</v>
      </c>
    </row>
    <row r="217" spans="2:65" s="13" customFormat="1">
      <c r="B217" s="152"/>
      <c r="D217" s="146" t="s">
        <v>135</v>
      </c>
      <c r="E217" s="153" t="s">
        <v>19</v>
      </c>
      <c r="F217" s="154" t="s">
        <v>299</v>
      </c>
      <c r="H217" s="155">
        <v>185.2</v>
      </c>
      <c r="I217" s="156"/>
      <c r="L217" s="152"/>
      <c r="M217" s="157"/>
      <c r="T217" s="158"/>
      <c r="AT217" s="153" t="s">
        <v>135</v>
      </c>
      <c r="AU217" s="153" t="s">
        <v>82</v>
      </c>
      <c r="AV217" s="13" t="s">
        <v>82</v>
      </c>
      <c r="AW217" s="13" t="s">
        <v>33</v>
      </c>
      <c r="AX217" s="13" t="s">
        <v>72</v>
      </c>
      <c r="AY217" s="153" t="s">
        <v>124</v>
      </c>
    </row>
    <row r="218" spans="2:65" s="13" customFormat="1">
      <c r="B218" s="152"/>
      <c r="D218" s="146" t="s">
        <v>135</v>
      </c>
      <c r="E218" s="153" t="s">
        <v>19</v>
      </c>
      <c r="F218" s="154" t="s">
        <v>300</v>
      </c>
      <c r="H218" s="155">
        <v>8.82</v>
      </c>
      <c r="I218" s="156"/>
      <c r="L218" s="152"/>
      <c r="M218" s="157"/>
      <c r="T218" s="158"/>
      <c r="AT218" s="153" t="s">
        <v>135</v>
      </c>
      <c r="AU218" s="153" t="s">
        <v>82</v>
      </c>
      <c r="AV218" s="13" t="s">
        <v>82</v>
      </c>
      <c r="AW218" s="13" t="s">
        <v>33</v>
      </c>
      <c r="AX218" s="13" t="s">
        <v>72</v>
      </c>
      <c r="AY218" s="153" t="s">
        <v>124</v>
      </c>
    </row>
    <row r="219" spans="2:65" s="13" customFormat="1">
      <c r="B219" s="152"/>
      <c r="D219" s="146" t="s">
        <v>135</v>
      </c>
      <c r="E219" s="153" t="s">
        <v>19</v>
      </c>
      <c r="F219" s="154" t="s">
        <v>301</v>
      </c>
      <c r="H219" s="155">
        <v>8.82</v>
      </c>
      <c r="I219" s="156"/>
      <c r="L219" s="152"/>
      <c r="M219" s="157"/>
      <c r="T219" s="158"/>
      <c r="AT219" s="153" t="s">
        <v>135</v>
      </c>
      <c r="AU219" s="153" t="s">
        <v>82</v>
      </c>
      <c r="AV219" s="13" t="s">
        <v>82</v>
      </c>
      <c r="AW219" s="13" t="s">
        <v>33</v>
      </c>
      <c r="AX219" s="13" t="s">
        <v>72</v>
      </c>
      <c r="AY219" s="153" t="s">
        <v>124</v>
      </c>
    </row>
    <row r="220" spans="2:65" s="14" customFormat="1">
      <c r="B220" s="159"/>
      <c r="D220" s="146" t="s">
        <v>135</v>
      </c>
      <c r="E220" s="160" t="s">
        <v>19</v>
      </c>
      <c r="F220" s="161" t="s">
        <v>139</v>
      </c>
      <c r="H220" s="162">
        <v>388.04</v>
      </c>
      <c r="I220" s="163"/>
      <c r="L220" s="159"/>
      <c r="M220" s="164"/>
      <c r="T220" s="165"/>
      <c r="AT220" s="160" t="s">
        <v>135</v>
      </c>
      <c r="AU220" s="160" t="s">
        <v>82</v>
      </c>
      <c r="AV220" s="14" t="s">
        <v>131</v>
      </c>
      <c r="AW220" s="14" t="s">
        <v>33</v>
      </c>
      <c r="AX220" s="14" t="s">
        <v>80</v>
      </c>
      <c r="AY220" s="160" t="s">
        <v>124</v>
      </c>
    </row>
    <row r="221" spans="2:65" s="13" customFormat="1">
      <c r="B221" s="152"/>
      <c r="D221" s="146" t="s">
        <v>135</v>
      </c>
      <c r="F221" s="154" t="s">
        <v>306</v>
      </c>
      <c r="H221" s="155">
        <v>399.68099999999998</v>
      </c>
      <c r="I221" s="156"/>
      <c r="L221" s="152"/>
      <c r="M221" s="157"/>
      <c r="T221" s="158"/>
      <c r="AT221" s="153" t="s">
        <v>135</v>
      </c>
      <c r="AU221" s="153" t="s">
        <v>82</v>
      </c>
      <c r="AV221" s="13" t="s">
        <v>82</v>
      </c>
      <c r="AW221" s="13" t="s">
        <v>4</v>
      </c>
      <c r="AX221" s="13" t="s">
        <v>80</v>
      </c>
      <c r="AY221" s="153" t="s">
        <v>124</v>
      </c>
    </row>
    <row r="222" spans="2:65" s="1" customFormat="1" ht="33" customHeight="1">
      <c r="B222" s="33"/>
      <c r="C222" s="128" t="s">
        <v>307</v>
      </c>
      <c r="D222" s="128" t="s">
        <v>126</v>
      </c>
      <c r="E222" s="129" t="s">
        <v>308</v>
      </c>
      <c r="F222" s="130" t="s">
        <v>309</v>
      </c>
      <c r="G222" s="131" t="s">
        <v>129</v>
      </c>
      <c r="H222" s="132">
        <v>3.89</v>
      </c>
      <c r="I222" s="133"/>
      <c r="J222" s="134">
        <f>ROUND(I222*H222,2)</f>
        <v>0</v>
      </c>
      <c r="K222" s="130" t="s">
        <v>19</v>
      </c>
      <c r="L222" s="33"/>
      <c r="M222" s="135" t="s">
        <v>19</v>
      </c>
      <c r="N222" s="136" t="s">
        <v>43</v>
      </c>
      <c r="P222" s="137">
        <f>O222*H222</f>
        <v>0</v>
      </c>
      <c r="Q222" s="137">
        <v>0.13320000000000001</v>
      </c>
      <c r="R222" s="137">
        <f>Q222*H222</f>
        <v>0.51814800000000005</v>
      </c>
      <c r="S222" s="137">
        <v>0</v>
      </c>
      <c r="T222" s="138">
        <f>S222*H222</f>
        <v>0</v>
      </c>
      <c r="AR222" s="139" t="s">
        <v>131</v>
      </c>
      <c r="AT222" s="139" t="s">
        <v>126</v>
      </c>
      <c r="AU222" s="139" t="s">
        <v>82</v>
      </c>
      <c r="AY222" s="18" t="s">
        <v>124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8" t="s">
        <v>80</v>
      </c>
      <c r="BK222" s="140">
        <f>ROUND(I222*H222,2)</f>
        <v>0</v>
      </c>
      <c r="BL222" s="18" t="s">
        <v>131</v>
      </c>
      <c r="BM222" s="139" t="s">
        <v>310</v>
      </c>
    </row>
    <row r="223" spans="2:65" s="12" customFormat="1">
      <c r="B223" s="145"/>
      <c r="D223" s="146" t="s">
        <v>135</v>
      </c>
      <c r="E223" s="147" t="s">
        <v>19</v>
      </c>
      <c r="F223" s="148" t="s">
        <v>297</v>
      </c>
      <c r="H223" s="147" t="s">
        <v>19</v>
      </c>
      <c r="I223" s="149"/>
      <c r="L223" s="145"/>
      <c r="M223" s="150"/>
      <c r="T223" s="151"/>
      <c r="AT223" s="147" t="s">
        <v>135</v>
      </c>
      <c r="AU223" s="147" t="s">
        <v>82</v>
      </c>
      <c r="AV223" s="12" t="s">
        <v>80</v>
      </c>
      <c r="AW223" s="12" t="s">
        <v>33</v>
      </c>
      <c r="AX223" s="12" t="s">
        <v>72</v>
      </c>
      <c r="AY223" s="147" t="s">
        <v>124</v>
      </c>
    </row>
    <row r="224" spans="2:65" s="13" customFormat="1">
      <c r="B224" s="152"/>
      <c r="D224" s="146" t="s">
        <v>135</v>
      </c>
      <c r="E224" s="153" t="s">
        <v>19</v>
      </c>
      <c r="F224" s="154" t="s">
        <v>311</v>
      </c>
      <c r="H224" s="155">
        <v>3.89</v>
      </c>
      <c r="I224" s="156"/>
      <c r="L224" s="152"/>
      <c r="M224" s="157"/>
      <c r="T224" s="158"/>
      <c r="AT224" s="153" t="s">
        <v>135</v>
      </c>
      <c r="AU224" s="153" t="s">
        <v>82</v>
      </c>
      <c r="AV224" s="13" t="s">
        <v>82</v>
      </c>
      <c r="AW224" s="13" t="s">
        <v>33</v>
      </c>
      <c r="AX224" s="13" t="s">
        <v>72</v>
      </c>
      <c r="AY224" s="153" t="s">
        <v>124</v>
      </c>
    </row>
    <row r="225" spans="2:65" s="14" customFormat="1">
      <c r="B225" s="159"/>
      <c r="D225" s="146" t="s">
        <v>135</v>
      </c>
      <c r="E225" s="160" t="s">
        <v>19</v>
      </c>
      <c r="F225" s="161" t="s">
        <v>139</v>
      </c>
      <c r="H225" s="162">
        <v>3.89</v>
      </c>
      <c r="I225" s="163"/>
      <c r="L225" s="159"/>
      <c r="M225" s="164"/>
      <c r="T225" s="165"/>
      <c r="AT225" s="160" t="s">
        <v>135</v>
      </c>
      <c r="AU225" s="160" t="s">
        <v>82</v>
      </c>
      <c r="AV225" s="14" t="s">
        <v>131</v>
      </c>
      <c r="AW225" s="14" t="s">
        <v>33</v>
      </c>
      <c r="AX225" s="14" t="s">
        <v>80</v>
      </c>
      <c r="AY225" s="160" t="s">
        <v>124</v>
      </c>
    </row>
    <row r="226" spans="2:65" s="1" customFormat="1" ht="16.5" customHeight="1">
      <c r="B226" s="33"/>
      <c r="C226" s="166" t="s">
        <v>312</v>
      </c>
      <c r="D226" s="166" t="s">
        <v>211</v>
      </c>
      <c r="E226" s="167" t="s">
        <v>313</v>
      </c>
      <c r="F226" s="168" t="s">
        <v>304</v>
      </c>
      <c r="G226" s="169" t="s">
        <v>129</v>
      </c>
      <c r="H226" s="170">
        <v>4.0069999999999997</v>
      </c>
      <c r="I226" s="171"/>
      <c r="J226" s="172">
        <f>ROUND(I226*H226,2)</f>
        <v>0</v>
      </c>
      <c r="K226" s="168" t="s">
        <v>19</v>
      </c>
      <c r="L226" s="173"/>
      <c r="M226" s="174" t="s">
        <v>19</v>
      </c>
      <c r="N226" s="175" t="s">
        <v>43</v>
      </c>
      <c r="P226" s="137">
        <f>O226*H226</f>
        <v>0</v>
      </c>
      <c r="Q226" s="137">
        <v>0.13200000000000001</v>
      </c>
      <c r="R226" s="137">
        <f>Q226*H226</f>
        <v>0.52892399999999995</v>
      </c>
      <c r="S226" s="137">
        <v>0</v>
      </c>
      <c r="T226" s="138">
        <f>S226*H226</f>
        <v>0</v>
      </c>
      <c r="AR226" s="139" t="s">
        <v>181</v>
      </c>
      <c r="AT226" s="139" t="s">
        <v>211</v>
      </c>
      <c r="AU226" s="139" t="s">
        <v>82</v>
      </c>
      <c r="AY226" s="18" t="s">
        <v>124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8" t="s">
        <v>80</v>
      </c>
      <c r="BK226" s="140">
        <f>ROUND(I226*H226,2)</f>
        <v>0</v>
      </c>
      <c r="BL226" s="18" t="s">
        <v>131</v>
      </c>
      <c r="BM226" s="139" t="s">
        <v>314</v>
      </c>
    </row>
    <row r="227" spans="2:65" s="12" customFormat="1">
      <c r="B227" s="145"/>
      <c r="D227" s="146" t="s">
        <v>135</v>
      </c>
      <c r="E227" s="147" t="s">
        <v>19</v>
      </c>
      <c r="F227" s="148" t="s">
        <v>315</v>
      </c>
      <c r="H227" s="147" t="s">
        <v>19</v>
      </c>
      <c r="I227" s="149"/>
      <c r="L227" s="145"/>
      <c r="M227" s="150"/>
      <c r="T227" s="151"/>
      <c r="AT227" s="147" t="s">
        <v>135</v>
      </c>
      <c r="AU227" s="147" t="s">
        <v>82</v>
      </c>
      <c r="AV227" s="12" t="s">
        <v>80</v>
      </c>
      <c r="AW227" s="12" t="s">
        <v>33</v>
      </c>
      <c r="AX227" s="12" t="s">
        <v>72</v>
      </c>
      <c r="AY227" s="147" t="s">
        <v>124</v>
      </c>
    </row>
    <row r="228" spans="2:65" s="13" customFormat="1">
      <c r="B228" s="152"/>
      <c r="D228" s="146" t="s">
        <v>135</v>
      </c>
      <c r="E228" s="153" t="s">
        <v>19</v>
      </c>
      <c r="F228" s="154" t="s">
        <v>316</v>
      </c>
      <c r="H228" s="155">
        <v>3.89</v>
      </c>
      <c r="I228" s="156"/>
      <c r="L228" s="152"/>
      <c r="M228" s="157"/>
      <c r="T228" s="158"/>
      <c r="AT228" s="153" t="s">
        <v>135</v>
      </c>
      <c r="AU228" s="153" t="s">
        <v>82</v>
      </c>
      <c r="AV228" s="13" t="s">
        <v>82</v>
      </c>
      <c r="AW228" s="13" t="s">
        <v>33</v>
      </c>
      <c r="AX228" s="13" t="s">
        <v>72</v>
      </c>
      <c r="AY228" s="153" t="s">
        <v>124</v>
      </c>
    </row>
    <row r="229" spans="2:65" s="14" customFormat="1">
      <c r="B229" s="159"/>
      <c r="D229" s="146" t="s">
        <v>135</v>
      </c>
      <c r="E229" s="160" t="s">
        <v>19</v>
      </c>
      <c r="F229" s="161" t="s">
        <v>139</v>
      </c>
      <c r="H229" s="162">
        <v>3.89</v>
      </c>
      <c r="I229" s="163"/>
      <c r="L229" s="159"/>
      <c r="M229" s="164"/>
      <c r="T229" s="165"/>
      <c r="AT229" s="160" t="s">
        <v>135</v>
      </c>
      <c r="AU229" s="160" t="s">
        <v>82</v>
      </c>
      <c r="AV229" s="14" t="s">
        <v>131</v>
      </c>
      <c r="AW229" s="14" t="s">
        <v>33</v>
      </c>
      <c r="AX229" s="14" t="s">
        <v>80</v>
      </c>
      <c r="AY229" s="160" t="s">
        <v>124</v>
      </c>
    </row>
    <row r="230" spans="2:65" s="13" customFormat="1">
      <c r="B230" s="152"/>
      <c r="D230" s="146" t="s">
        <v>135</v>
      </c>
      <c r="F230" s="154" t="s">
        <v>317</v>
      </c>
      <c r="H230" s="155">
        <v>4.0069999999999997</v>
      </c>
      <c r="I230" s="156"/>
      <c r="L230" s="152"/>
      <c r="M230" s="157"/>
      <c r="T230" s="158"/>
      <c r="AT230" s="153" t="s">
        <v>135</v>
      </c>
      <c r="AU230" s="153" t="s">
        <v>82</v>
      </c>
      <c r="AV230" s="13" t="s">
        <v>82</v>
      </c>
      <c r="AW230" s="13" t="s">
        <v>4</v>
      </c>
      <c r="AX230" s="13" t="s">
        <v>80</v>
      </c>
      <c r="AY230" s="153" t="s">
        <v>124</v>
      </c>
    </row>
    <row r="231" spans="2:65" s="11" customFormat="1" ht="22.9" customHeight="1">
      <c r="B231" s="116"/>
      <c r="D231" s="117" t="s">
        <v>71</v>
      </c>
      <c r="E231" s="126" t="s">
        <v>181</v>
      </c>
      <c r="F231" s="126" t="s">
        <v>318</v>
      </c>
      <c r="I231" s="119"/>
      <c r="J231" s="127">
        <f>BK231</f>
        <v>0</v>
      </c>
      <c r="L231" s="116"/>
      <c r="M231" s="121"/>
      <c r="P231" s="122">
        <f>SUM(P232:P242)</f>
        <v>0</v>
      </c>
      <c r="R231" s="122">
        <f>SUM(R232:R242)</f>
        <v>2.3805799999999997</v>
      </c>
      <c r="T231" s="123">
        <f>SUM(T232:T242)</f>
        <v>0</v>
      </c>
      <c r="AR231" s="117" t="s">
        <v>80</v>
      </c>
      <c r="AT231" s="124" t="s">
        <v>71</v>
      </c>
      <c r="AU231" s="124" t="s">
        <v>80</v>
      </c>
      <c r="AY231" s="117" t="s">
        <v>124</v>
      </c>
      <c r="BK231" s="125">
        <f>SUM(BK232:BK242)</f>
        <v>0</v>
      </c>
    </row>
    <row r="232" spans="2:65" s="1" customFormat="1" ht="16.5" customHeight="1">
      <c r="B232" s="33"/>
      <c r="C232" s="128" t="s">
        <v>319</v>
      </c>
      <c r="D232" s="128" t="s">
        <v>126</v>
      </c>
      <c r="E232" s="129" t="s">
        <v>320</v>
      </c>
      <c r="F232" s="130" t="s">
        <v>321</v>
      </c>
      <c r="G232" s="131" t="s">
        <v>322</v>
      </c>
      <c r="H232" s="132">
        <v>1</v>
      </c>
      <c r="I232" s="133"/>
      <c r="J232" s="134">
        <f>ROUND(I232*H232,2)</f>
        <v>0</v>
      </c>
      <c r="K232" s="130" t="s">
        <v>19</v>
      </c>
      <c r="L232" s="33"/>
      <c r="M232" s="135" t="s">
        <v>19</v>
      </c>
      <c r="N232" s="136" t="s">
        <v>43</v>
      </c>
      <c r="P232" s="137">
        <f>O232*H232</f>
        <v>0</v>
      </c>
      <c r="Q232" s="137">
        <v>0.42080000000000001</v>
      </c>
      <c r="R232" s="137">
        <f>Q232*H232</f>
        <v>0.42080000000000001</v>
      </c>
      <c r="S232" s="137">
        <v>0</v>
      </c>
      <c r="T232" s="138">
        <f>S232*H232</f>
        <v>0</v>
      </c>
      <c r="AR232" s="139" t="s">
        <v>131</v>
      </c>
      <c r="AT232" s="139" t="s">
        <v>126</v>
      </c>
      <c r="AU232" s="139" t="s">
        <v>82</v>
      </c>
      <c r="AY232" s="18" t="s">
        <v>124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8" t="s">
        <v>80</v>
      </c>
      <c r="BK232" s="140">
        <f>ROUND(I232*H232,2)</f>
        <v>0</v>
      </c>
      <c r="BL232" s="18" t="s">
        <v>131</v>
      </c>
      <c r="BM232" s="139" t="s">
        <v>323</v>
      </c>
    </row>
    <row r="233" spans="2:65" s="13" customFormat="1">
      <c r="B233" s="152"/>
      <c r="D233" s="146" t="s">
        <v>135</v>
      </c>
      <c r="E233" s="153" t="s">
        <v>19</v>
      </c>
      <c r="F233" s="154" t="s">
        <v>324</v>
      </c>
      <c r="H233" s="155">
        <v>1</v>
      </c>
      <c r="I233" s="156"/>
      <c r="L233" s="152"/>
      <c r="M233" s="157"/>
      <c r="T233" s="158"/>
      <c r="AT233" s="153" t="s">
        <v>135</v>
      </c>
      <c r="AU233" s="153" t="s">
        <v>82</v>
      </c>
      <c r="AV233" s="13" t="s">
        <v>82</v>
      </c>
      <c r="AW233" s="13" t="s">
        <v>33</v>
      </c>
      <c r="AX233" s="13" t="s">
        <v>80</v>
      </c>
      <c r="AY233" s="153" t="s">
        <v>124</v>
      </c>
    </row>
    <row r="234" spans="2:65" s="1" customFormat="1" ht="16.5" customHeight="1">
      <c r="B234" s="33"/>
      <c r="C234" s="128" t="s">
        <v>325</v>
      </c>
      <c r="D234" s="128" t="s">
        <v>126</v>
      </c>
      <c r="E234" s="129" t="s">
        <v>326</v>
      </c>
      <c r="F234" s="130" t="s">
        <v>327</v>
      </c>
      <c r="G234" s="131" t="s">
        <v>322</v>
      </c>
      <c r="H234" s="132">
        <v>5</v>
      </c>
      <c r="I234" s="133"/>
      <c r="J234" s="134">
        <f>ROUND(I234*H234,2)</f>
        <v>0</v>
      </c>
      <c r="K234" s="130" t="s">
        <v>19</v>
      </c>
      <c r="L234" s="33"/>
      <c r="M234" s="135" t="s">
        <v>19</v>
      </c>
      <c r="N234" s="136" t="s">
        <v>43</v>
      </c>
      <c r="P234" s="137">
        <f>O234*H234</f>
        <v>0</v>
      </c>
      <c r="Q234" s="137">
        <v>0.32973999999999998</v>
      </c>
      <c r="R234" s="137">
        <f>Q234*H234</f>
        <v>1.6486999999999998</v>
      </c>
      <c r="S234" s="137">
        <v>0</v>
      </c>
      <c r="T234" s="138">
        <f>S234*H234</f>
        <v>0</v>
      </c>
      <c r="AR234" s="139" t="s">
        <v>131</v>
      </c>
      <c r="AT234" s="139" t="s">
        <v>126</v>
      </c>
      <c r="AU234" s="139" t="s">
        <v>82</v>
      </c>
      <c r="AY234" s="18" t="s">
        <v>124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80</v>
      </c>
      <c r="BK234" s="140">
        <f>ROUND(I234*H234,2)</f>
        <v>0</v>
      </c>
      <c r="BL234" s="18" t="s">
        <v>131</v>
      </c>
      <c r="BM234" s="139" t="s">
        <v>328</v>
      </c>
    </row>
    <row r="235" spans="2:65" s="13" customFormat="1">
      <c r="B235" s="152"/>
      <c r="D235" s="146" t="s">
        <v>135</v>
      </c>
      <c r="E235" s="153" t="s">
        <v>19</v>
      </c>
      <c r="F235" s="154" t="s">
        <v>329</v>
      </c>
      <c r="H235" s="155">
        <v>1</v>
      </c>
      <c r="I235" s="156"/>
      <c r="L235" s="152"/>
      <c r="M235" s="157"/>
      <c r="T235" s="158"/>
      <c r="AT235" s="153" t="s">
        <v>135</v>
      </c>
      <c r="AU235" s="153" t="s">
        <v>82</v>
      </c>
      <c r="AV235" s="13" t="s">
        <v>82</v>
      </c>
      <c r="AW235" s="13" t="s">
        <v>33</v>
      </c>
      <c r="AX235" s="13" t="s">
        <v>72</v>
      </c>
      <c r="AY235" s="153" t="s">
        <v>124</v>
      </c>
    </row>
    <row r="236" spans="2:65" s="13" customFormat="1">
      <c r="B236" s="152"/>
      <c r="D236" s="146" t="s">
        <v>135</v>
      </c>
      <c r="E236" s="153" t="s">
        <v>19</v>
      </c>
      <c r="F236" s="154" t="s">
        <v>330</v>
      </c>
      <c r="H236" s="155">
        <v>1</v>
      </c>
      <c r="I236" s="156"/>
      <c r="L236" s="152"/>
      <c r="M236" s="157"/>
      <c r="T236" s="158"/>
      <c r="AT236" s="153" t="s">
        <v>135</v>
      </c>
      <c r="AU236" s="153" t="s">
        <v>82</v>
      </c>
      <c r="AV236" s="13" t="s">
        <v>82</v>
      </c>
      <c r="AW236" s="13" t="s">
        <v>33</v>
      </c>
      <c r="AX236" s="13" t="s">
        <v>72</v>
      </c>
      <c r="AY236" s="153" t="s">
        <v>124</v>
      </c>
    </row>
    <row r="237" spans="2:65" s="13" customFormat="1">
      <c r="B237" s="152"/>
      <c r="D237" s="146" t="s">
        <v>135</v>
      </c>
      <c r="E237" s="153" t="s">
        <v>19</v>
      </c>
      <c r="F237" s="154" t="s">
        <v>331</v>
      </c>
      <c r="H237" s="155">
        <v>1</v>
      </c>
      <c r="I237" s="156"/>
      <c r="L237" s="152"/>
      <c r="M237" s="157"/>
      <c r="T237" s="158"/>
      <c r="AT237" s="153" t="s">
        <v>135</v>
      </c>
      <c r="AU237" s="153" t="s">
        <v>82</v>
      </c>
      <c r="AV237" s="13" t="s">
        <v>82</v>
      </c>
      <c r="AW237" s="13" t="s">
        <v>33</v>
      </c>
      <c r="AX237" s="13" t="s">
        <v>72</v>
      </c>
      <c r="AY237" s="153" t="s">
        <v>124</v>
      </c>
    </row>
    <row r="238" spans="2:65" s="13" customFormat="1">
      <c r="B238" s="152"/>
      <c r="D238" s="146" t="s">
        <v>135</v>
      </c>
      <c r="E238" s="153" t="s">
        <v>19</v>
      </c>
      <c r="F238" s="154" t="s">
        <v>331</v>
      </c>
      <c r="H238" s="155">
        <v>1</v>
      </c>
      <c r="I238" s="156"/>
      <c r="L238" s="152"/>
      <c r="M238" s="157"/>
      <c r="T238" s="158"/>
      <c r="AT238" s="153" t="s">
        <v>135</v>
      </c>
      <c r="AU238" s="153" t="s">
        <v>82</v>
      </c>
      <c r="AV238" s="13" t="s">
        <v>82</v>
      </c>
      <c r="AW238" s="13" t="s">
        <v>33</v>
      </c>
      <c r="AX238" s="13" t="s">
        <v>72</v>
      </c>
      <c r="AY238" s="153" t="s">
        <v>124</v>
      </c>
    </row>
    <row r="239" spans="2:65" s="13" customFormat="1">
      <c r="B239" s="152"/>
      <c r="D239" s="146" t="s">
        <v>135</v>
      </c>
      <c r="E239" s="153" t="s">
        <v>19</v>
      </c>
      <c r="F239" s="154" t="s">
        <v>332</v>
      </c>
      <c r="H239" s="155">
        <v>1</v>
      </c>
      <c r="I239" s="156"/>
      <c r="L239" s="152"/>
      <c r="M239" s="157"/>
      <c r="T239" s="158"/>
      <c r="AT239" s="153" t="s">
        <v>135</v>
      </c>
      <c r="AU239" s="153" t="s">
        <v>82</v>
      </c>
      <c r="AV239" s="13" t="s">
        <v>82</v>
      </c>
      <c r="AW239" s="13" t="s">
        <v>33</v>
      </c>
      <c r="AX239" s="13" t="s">
        <v>72</v>
      </c>
      <c r="AY239" s="153" t="s">
        <v>124</v>
      </c>
    </row>
    <row r="240" spans="2:65" s="14" customFormat="1">
      <c r="B240" s="159"/>
      <c r="D240" s="146" t="s">
        <v>135</v>
      </c>
      <c r="E240" s="160" t="s">
        <v>19</v>
      </c>
      <c r="F240" s="161" t="s">
        <v>139</v>
      </c>
      <c r="H240" s="162">
        <v>5</v>
      </c>
      <c r="I240" s="163"/>
      <c r="L240" s="159"/>
      <c r="M240" s="164"/>
      <c r="T240" s="165"/>
      <c r="AT240" s="160" t="s">
        <v>135</v>
      </c>
      <c r="AU240" s="160" t="s">
        <v>82</v>
      </c>
      <c r="AV240" s="14" t="s">
        <v>131</v>
      </c>
      <c r="AW240" s="14" t="s">
        <v>33</v>
      </c>
      <c r="AX240" s="14" t="s">
        <v>80</v>
      </c>
      <c r="AY240" s="160" t="s">
        <v>124</v>
      </c>
    </row>
    <row r="241" spans="2:65" s="1" customFormat="1" ht="24.2" customHeight="1">
      <c r="B241" s="33"/>
      <c r="C241" s="128" t="s">
        <v>333</v>
      </c>
      <c r="D241" s="128" t="s">
        <v>126</v>
      </c>
      <c r="E241" s="129" t="s">
        <v>334</v>
      </c>
      <c r="F241" s="130" t="s">
        <v>335</v>
      </c>
      <c r="G241" s="131" t="s">
        <v>322</v>
      </c>
      <c r="H241" s="132">
        <v>1</v>
      </c>
      <c r="I241" s="133"/>
      <c r="J241" s="134">
        <f>ROUND(I241*H241,2)</f>
        <v>0</v>
      </c>
      <c r="K241" s="130" t="s">
        <v>19</v>
      </c>
      <c r="L241" s="33"/>
      <c r="M241" s="135" t="s">
        <v>19</v>
      </c>
      <c r="N241" s="136" t="s">
        <v>43</v>
      </c>
      <c r="P241" s="137">
        <f>O241*H241</f>
        <v>0</v>
      </c>
      <c r="Q241" s="137">
        <v>0.31108000000000002</v>
      </c>
      <c r="R241" s="137">
        <f>Q241*H241</f>
        <v>0.31108000000000002</v>
      </c>
      <c r="S241" s="137">
        <v>0</v>
      </c>
      <c r="T241" s="138">
        <f>S241*H241</f>
        <v>0</v>
      </c>
      <c r="AR241" s="139" t="s">
        <v>131</v>
      </c>
      <c r="AT241" s="139" t="s">
        <v>126</v>
      </c>
      <c r="AU241" s="139" t="s">
        <v>82</v>
      </c>
      <c r="AY241" s="18" t="s">
        <v>124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8" t="s">
        <v>80</v>
      </c>
      <c r="BK241" s="140">
        <f>ROUND(I241*H241,2)</f>
        <v>0</v>
      </c>
      <c r="BL241" s="18" t="s">
        <v>131</v>
      </c>
      <c r="BM241" s="139" t="s">
        <v>336</v>
      </c>
    </row>
    <row r="242" spans="2:65" s="13" customFormat="1">
      <c r="B242" s="152"/>
      <c r="D242" s="146" t="s">
        <v>135</v>
      </c>
      <c r="E242" s="153" t="s">
        <v>19</v>
      </c>
      <c r="F242" s="154" t="s">
        <v>337</v>
      </c>
      <c r="H242" s="155">
        <v>1</v>
      </c>
      <c r="I242" s="156"/>
      <c r="L242" s="152"/>
      <c r="M242" s="157"/>
      <c r="T242" s="158"/>
      <c r="AT242" s="153" t="s">
        <v>135</v>
      </c>
      <c r="AU242" s="153" t="s">
        <v>82</v>
      </c>
      <c r="AV242" s="13" t="s">
        <v>82</v>
      </c>
      <c r="AW242" s="13" t="s">
        <v>33</v>
      </c>
      <c r="AX242" s="13" t="s">
        <v>80</v>
      </c>
      <c r="AY242" s="153" t="s">
        <v>124</v>
      </c>
    </row>
    <row r="243" spans="2:65" s="11" customFormat="1" ht="22.9" customHeight="1">
      <c r="B243" s="116"/>
      <c r="D243" s="117" t="s">
        <v>71</v>
      </c>
      <c r="E243" s="126" t="s">
        <v>189</v>
      </c>
      <c r="F243" s="126" t="s">
        <v>338</v>
      </c>
      <c r="I243" s="119"/>
      <c r="J243" s="127">
        <f>BK243</f>
        <v>0</v>
      </c>
      <c r="L243" s="116"/>
      <c r="M243" s="121"/>
      <c r="P243" s="122">
        <f>SUM(P244:P264)</f>
        <v>0</v>
      </c>
      <c r="R243" s="122">
        <f>SUM(R244:R264)</f>
        <v>20.030163160000001</v>
      </c>
      <c r="T243" s="123">
        <f>SUM(T244:T264)</f>
        <v>1.04575</v>
      </c>
      <c r="AR243" s="117" t="s">
        <v>80</v>
      </c>
      <c r="AT243" s="124" t="s">
        <v>71</v>
      </c>
      <c r="AU243" s="124" t="s">
        <v>80</v>
      </c>
      <c r="AY243" s="117" t="s">
        <v>124</v>
      </c>
      <c r="BK243" s="125">
        <f>SUM(BK244:BK264)</f>
        <v>0</v>
      </c>
    </row>
    <row r="244" spans="2:65" s="1" customFormat="1" ht="24.2" customHeight="1">
      <c r="B244" s="33"/>
      <c r="C244" s="128" t="s">
        <v>339</v>
      </c>
      <c r="D244" s="128" t="s">
        <v>126</v>
      </c>
      <c r="E244" s="129" t="s">
        <v>340</v>
      </c>
      <c r="F244" s="130" t="s">
        <v>341</v>
      </c>
      <c r="G244" s="131" t="s">
        <v>322</v>
      </c>
      <c r="H244" s="132">
        <v>2</v>
      </c>
      <c r="I244" s="133"/>
      <c r="J244" s="134">
        <f>ROUND(I244*H244,2)</f>
        <v>0</v>
      </c>
      <c r="K244" s="130" t="s">
        <v>19</v>
      </c>
      <c r="L244" s="33"/>
      <c r="M244" s="135" t="s">
        <v>19</v>
      </c>
      <c r="N244" s="136" t="s">
        <v>43</v>
      </c>
      <c r="P244" s="137">
        <f>O244*H244</f>
        <v>0</v>
      </c>
      <c r="Q244" s="137">
        <v>0.15545600000000001</v>
      </c>
      <c r="R244" s="137">
        <f>Q244*H244</f>
        <v>0.31091200000000002</v>
      </c>
      <c r="S244" s="137">
        <v>0</v>
      </c>
      <c r="T244" s="138">
        <f>S244*H244</f>
        <v>0</v>
      </c>
      <c r="AR244" s="139" t="s">
        <v>131</v>
      </c>
      <c r="AT244" s="139" t="s">
        <v>126</v>
      </c>
      <c r="AU244" s="139" t="s">
        <v>82</v>
      </c>
      <c r="AY244" s="18" t="s">
        <v>124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8" t="s">
        <v>80</v>
      </c>
      <c r="BK244" s="140">
        <f>ROUND(I244*H244,2)</f>
        <v>0</v>
      </c>
      <c r="BL244" s="18" t="s">
        <v>131</v>
      </c>
      <c r="BM244" s="139" t="s">
        <v>342</v>
      </c>
    </row>
    <row r="245" spans="2:65" s="1" customFormat="1" ht="24.2" customHeight="1">
      <c r="B245" s="33"/>
      <c r="C245" s="166" t="s">
        <v>343</v>
      </c>
      <c r="D245" s="166" t="s">
        <v>211</v>
      </c>
      <c r="E245" s="167" t="s">
        <v>344</v>
      </c>
      <c r="F245" s="168" t="s">
        <v>345</v>
      </c>
      <c r="G245" s="169" t="s">
        <v>322</v>
      </c>
      <c r="H245" s="170">
        <v>2</v>
      </c>
      <c r="I245" s="171"/>
      <c r="J245" s="172">
        <f>ROUND(I245*H245,2)</f>
        <v>0</v>
      </c>
      <c r="K245" s="168" t="s">
        <v>19</v>
      </c>
      <c r="L245" s="173"/>
      <c r="M245" s="174" t="s">
        <v>19</v>
      </c>
      <c r="N245" s="175" t="s">
        <v>43</v>
      </c>
      <c r="P245" s="137">
        <f>O245*H245</f>
        <v>0</v>
      </c>
      <c r="Q245" s="137">
        <v>7.4999999999999997E-3</v>
      </c>
      <c r="R245" s="137">
        <f>Q245*H245</f>
        <v>1.4999999999999999E-2</v>
      </c>
      <c r="S245" s="137">
        <v>0</v>
      </c>
      <c r="T245" s="138">
        <f>S245*H245</f>
        <v>0</v>
      </c>
      <c r="AR245" s="139" t="s">
        <v>181</v>
      </c>
      <c r="AT245" s="139" t="s">
        <v>211</v>
      </c>
      <c r="AU245" s="139" t="s">
        <v>82</v>
      </c>
      <c r="AY245" s="18" t="s">
        <v>124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8" t="s">
        <v>80</v>
      </c>
      <c r="BK245" s="140">
        <f>ROUND(I245*H245,2)</f>
        <v>0</v>
      </c>
      <c r="BL245" s="18" t="s">
        <v>131</v>
      </c>
      <c r="BM245" s="139" t="s">
        <v>346</v>
      </c>
    </row>
    <row r="246" spans="2:65" s="1" customFormat="1" ht="24.2" customHeight="1">
      <c r="B246" s="33"/>
      <c r="C246" s="128" t="s">
        <v>347</v>
      </c>
      <c r="D246" s="128" t="s">
        <v>126</v>
      </c>
      <c r="E246" s="129" t="s">
        <v>348</v>
      </c>
      <c r="F246" s="130" t="s">
        <v>349</v>
      </c>
      <c r="G246" s="131" t="s">
        <v>167</v>
      </c>
      <c r="H246" s="132">
        <v>54</v>
      </c>
      <c r="I246" s="133"/>
      <c r="J246" s="134">
        <f>ROUND(I246*H246,2)</f>
        <v>0</v>
      </c>
      <c r="K246" s="130" t="s">
        <v>19</v>
      </c>
      <c r="L246" s="33"/>
      <c r="M246" s="135" t="s">
        <v>19</v>
      </c>
      <c r="N246" s="136" t="s">
        <v>43</v>
      </c>
      <c r="P246" s="137">
        <f>O246*H246</f>
        <v>0</v>
      </c>
      <c r="Q246" s="137">
        <v>0.18292</v>
      </c>
      <c r="R246" s="137">
        <f>Q246*H246</f>
        <v>9.8776799999999998</v>
      </c>
      <c r="S246" s="137">
        <v>0</v>
      </c>
      <c r="T246" s="138">
        <f>S246*H246</f>
        <v>0</v>
      </c>
      <c r="AR246" s="139" t="s">
        <v>131</v>
      </c>
      <c r="AT246" s="139" t="s">
        <v>126</v>
      </c>
      <c r="AU246" s="139" t="s">
        <v>82</v>
      </c>
      <c r="AY246" s="18" t="s">
        <v>124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8" t="s">
        <v>80</v>
      </c>
      <c r="BK246" s="140">
        <f>ROUND(I246*H246,2)</f>
        <v>0</v>
      </c>
      <c r="BL246" s="18" t="s">
        <v>131</v>
      </c>
      <c r="BM246" s="139" t="s">
        <v>350</v>
      </c>
    </row>
    <row r="247" spans="2:65" s="12" customFormat="1">
      <c r="B247" s="145"/>
      <c r="D247" s="146" t="s">
        <v>135</v>
      </c>
      <c r="E247" s="147" t="s">
        <v>19</v>
      </c>
      <c r="F247" s="148" t="s">
        <v>351</v>
      </c>
      <c r="H247" s="147" t="s">
        <v>19</v>
      </c>
      <c r="I247" s="149"/>
      <c r="L247" s="145"/>
      <c r="M247" s="150"/>
      <c r="T247" s="151"/>
      <c r="AT247" s="147" t="s">
        <v>135</v>
      </c>
      <c r="AU247" s="147" t="s">
        <v>82</v>
      </c>
      <c r="AV247" s="12" t="s">
        <v>80</v>
      </c>
      <c r="AW247" s="12" t="s">
        <v>33</v>
      </c>
      <c r="AX247" s="12" t="s">
        <v>72</v>
      </c>
      <c r="AY247" s="147" t="s">
        <v>124</v>
      </c>
    </row>
    <row r="248" spans="2:65" s="12" customFormat="1">
      <c r="B248" s="145"/>
      <c r="D248" s="146" t="s">
        <v>135</v>
      </c>
      <c r="E248" s="147" t="s">
        <v>19</v>
      </c>
      <c r="F248" s="148" t="s">
        <v>144</v>
      </c>
      <c r="H248" s="147" t="s">
        <v>19</v>
      </c>
      <c r="I248" s="149"/>
      <c r="L248" s="145"/>
      <c r="M248" s="150"/>
      <c r="T248" s="151"/>
      <c r="AT248" s="147" t="s">
        <v>135</v>
      </c>
      <c r="AU248" s="147" t="s">
        <v>82</v>
      </c>
      <c r="AV248" s="12" t="s">
        <v>80</v>
      </c>
      <c r="AW248" s="12" t="s">
        <v>33</v>
      </c>
      <c r="AX248" s="12" t="s">
        <v>72</v>
      </c>
      <c r="AY248" s="147" t="s">
        <v>124</v>
      </c>
    </row>
    <row r="249" spans="2:65" s="13" customFormat="1">
      <c r="B249" s="152"/>
      <c r="D249" s="146" t="s">
        <v>135</v>
      </c>
      <c r="E249" s="153" t="s">
        <v>19</v>
      </c>
      <c r="F249" s="154" t="s">
        <v>352</v>
      </c>
      <c r="H249" s="155">
        <v>54</v>
      </c>
      <c r="I249" s="156"/>
      <c r="L249" s="152"/>
      <c r="M249" s="157"/>
      <c r="T249" s="158"/>
      <c r="AT249" s="153" t="s">
        <v>135</v>
      </c>
      <c r="AU249" s="153" t="s">
        <v>82</v>
      </c>
      <c r="AV249" s="13" t="s">
        <v>82</v>
      </c>
      <c r="AW249" s="13" t="s">
        <v>33</v>
      </c>
      <c r="AX249" s="13" t="s">
        <v>80</v>
      </c>
      <c r="AY249" s="153" t="s">
        <v>124</v>
      </c>
    </row>
    <row r="250" spans="2:65" s="1" customFormat="1" ht="16.5" customHeight="1">
      <c r="B250" s="33"/>
      <c r="C250" s="166" t="s">
        <v>353</v>
      </c>
      <c r="D250" s="166" t="s">
        <v>211</v>
      </c>
      <c r="E250" s="167" t="s">
        <v>354</v>
      </c>
      <c r="F250" s="168" t="s">
        <v>355</v>
      </c>
      <c r="G250" s="169" t="s">
        <v>167</v>
      </c>
      <c r="H250" s="170">
        <v>55.08</v>
      </c>
      <c r="I250" s="171"/>
      <c r="J250" s="172">
        <f>ROUND(I250*H250,2)</f>
        <v>0</v>
      </c>
      <c r="K250" s="168" t="s">
        <v>130</v>
      </c>
      <c r="L250" s="173"/>
      <c r="M250" s="174" t="s">
        <v>19</v>
      </c>
      <c r="N250" s="175" t="s">
        <v>43</v>
      </c>
      <c r="P250" s="137">
        <f>O250*H250</f>
        <v>0</v>
      </c>
      <c r="Q250" s="137">
        <v>0.125</v>
      </c>
      <c r="R250" s="137">
        <f>Q250*H250</f>
        <v>6.8849999999999998</v>
      </c>
      <c r="S250" s="137">
        <v>0</v>
      </c>
      <c r="T250" s="138">
        <f>S250*H250</f>
        <v>0</v>
      </c>
      <c r="AR250" s="139" t="s">
        <v>181</v>
      </c>
      <c r="AT250" s="139" t="s">
        <v>211</v>
      </c>
      <c r="AU250" s="139" t="s">
        <v>82</v>
      </c>
      <c r="AY250" s="18" t="s">
        <v>124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8" t="s">
        <v>80</v>
      </c>
      <c r="BK250" s="140">
        <f>ROUND(I250*H250,2)</f>
        <v>0</v>
      </c>
      <c r="BL250" s="18" t="s">
        <v>131</v>
      </c>
      <c r="BM250" s="139" t="s">
        <v>356</v>
      </c>
    </row>
    <row r="251" spans="2:65" s="13" customFormat="1">
      <c r="B251" s="152"/>
      <c r="D251" s="146" t="s">
        <v>135</v>
      </c>
      <c r="F251" s="154" t="s">
        <v>357</v>
      </c>
      <c r="H251" s="155">
        <v>55.08</v>
      </c>
      <c r="I251" s="156"/>
      <c r="L251" s="152"/>
      <c r="M251" s="157"/>
      <c r="T251" s="158"/>
      <c r="AT251" s="153" t="s">
        <v>135</v>
      </c>
      <c r="AU251" s="153" t="s">
        <v>82</v>
      </c>
      <c r="AV251" s="13" t="s">
        <v>82</v>
      </c>
      <c r="AW251" s="13" t="s">
        <v>4</v>
      </c>
      <c r="AX251" s="13" t="s">
        <v>80</v>
      </c>
      <c r="AY251" s="153" t="s">
        <v>124</v>
      </c>
    </row>
    <row r="252" spans="2:65" s="1" customFormat="1" ht="24.2" customHeight="1">
      <c r="B252" s="33"/>
      <c r="C252" s="128" t="s">
        <v>358</v>
      </c>
      <c r="D252" s="128" t="s">
        <v>126</v>
      </c>
      <c r="E252" s="129" t="s">
        <v>359</v>
      </c>
      <c r="F252" s="130" t="s">
        <v>360</v>
      </c>
      <c r="G252" s="131" t="s">
        <v>167</v>
      </c>
      <c r="H252" s="132">
        <v>14.6</v>
      </c>
      <c r="I252" s="133"/>
      <c r="J252" s="134">
        <f>ROUND(I252*H252,2)</f>
        <v>0</v>
      </c>
      <c r="K252" s="130" t="s">
        <v>19</v>
      </c>
      <c r="L252" s="33"/>
      <c r="M252" s="135" t="s">
        <v>19</v>
      </c>
      <c r="N252" s="136" t="s">
        <v>43</v>
      </c>
      <c r="P252" s="137">
        <f>O252*H252</f>
        <v>0</v>
      </c>
      <c r="Q252" s="137">
        <v>0.20114460000000001</v>
      </c>
      <c r="R252" s="137">
        <f>Q252*H252</f>
        <v>2.9367111600000002</v>
      </c>
      <c r="S252" s="137">
        <v>0</v>
      </c>
      <c r="T252" s="138">
        <f>S252*H252</f>
        <v>0</v>
      </c>
      <c r="AR252" s="139" t="s">
        <v>131</v>
      </c>
      <c r="AT252" s="139" t="s">
        <v>126</v>
      </c>
      <c r="AU252" s="139" t="s">
        <v>82</v>
      </c>
      <c r="AY252" s="18" t="s">
        <v>124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8" t="s">
        <v>80</v>
      </c>
      <c r="BK252" s="140">
        <f>ROUND(I252*H252,2)</f>
        <v>0</v>
      </c>
      <c r="BL252" s="18" t="s">
        <v>131</v>
      </c>
      <c r="BM252" s="139" t="s">
        <v>361</v>
      </c>
    </row>
    <row r="253" spans="2:65" s="12" customFormat="1">
      <c r="B253" s="145"/>
      <c r="D253" s="146" t="s">
        <v>135</v>
      </c>
      <c r="E253" s="147" t="s">
        <v>19</v>
      </c>
      <c r="F253" s="148" t="s">
        <v>362</v>
      </c>
      <c r="H253" s="147" t="s">
        <v>19</v>
      </c>
      <c r="I253" s="149"/>
      <c r="L253" s="145"/>
      <c r="M253" s="150"/>
      <c r="T253" s="151"/>
      <c r="AT253" s="147" t="s">
        <v>135</v>
      </c>
      <c r="AU253" s="147" t="s">
        <v>82</v>
      </c>
      <c r="AV253" s="12" t="s">
        <v>80</v>
      </c>
      <c r="AW253" s="12" t="s">
        <v>33</v>
      </c>
      <c r="AX253" s="12" t="s">
        <v>72</v>
      </c>
      <c r="AY253" s="147" t="s">
        <v>124</v>
      </c>
    </row>
    <row r="254" spans="2:65" s="13" customFormat="1">
      <c r="B254" s="152"/>
      <c r="D254" s="146" t="s">
        <v>135</v>
      </c>
      <c r="E254" s="153" t="s">
        <v>19</v>
      </c>
      <c r="F254" s="154" t="s">
        <v>363</v>
      </c>
      <c r="H254" s="155">
        <v>14.6</v>
      </c>
      <c r="I254" s="156"/>
      <c r="L254" s="152"/>
      <c r="M254" s="157"/>
      <c r="T254" s="158"/>
      <c r="AT254" s="153" t="s">
        <v>135</v>
      </c>
      <c r="AU254" s="153" t="s">
        <v>82</v>
      </c>
      <c r="AV254" s="13" t="s">
        <v>82</v>
      </c>
      <c r="AW254" s="13" t="s">
        <v>33</v>
      </c>
      <c r="AX254" s="13" t="s">
        <v>80</v>
      </c>
      <c r="AY254" s="153" t="s">
        <v>124</v>
      </c>
    </row>
    <row r="255" spans="2:65" s="1" customFormat="1" ht="21.75" customHeight="1">
      <c r="B255" s="33"/>
      <c r="C255" s="128" t="s">
        <v>364</v>
      </c>
      <c r="D255" s="128" t="s">
        <v>126</v>
      </c>
      <c r="E255" s="129" t="s">
        <v>365</v>
      </c>
      <c r="F255" s="130" t="s">
        <v>366</v>
      </c>
      <c r="G255" s="131" t="s">
        <v>167</v>
      </c>
      <c r="H255" s="132">
        <v>54</v>
      </c>
      <c r="I255" s="133"/>
      <c r="J255" s="134">
        <f>ROUND(I255*H255,2)</f>
        <v>0</v>
      </c>
      <c r="K255" s="130" t="s">
        <v>19</v>
      </c>
      <c r="L255" s="33"/>
      <c r="M255" s="135" t="s">
        <v>19</v>
      </c>
      <c r="N255" s="136" t="s">
        <v>43</v>
      </c>
      <c r="P255" s="137">
        <f>O255*H255</f>
        <v>0</v>
      </c>
      <c r="Q255" s="137">
        <v>0</v>
      </c>
      <c r="R255" s="137">
        <f>Q255*H255</f>
        <v>0</v>
      </c>
      <c r="S255" s="137">
        <v>0</v>
      </c>
      <c r="T255" s="138">
        <f>S255*H255</f>
        <v>0</v>
      </c>
      <c r="AR255" s="139" t="s">
        <v>131</v>
      </c>
      <c r="AT255" s="139" t="s">
        <v>126</v>
      </c>
      <c r="AU255" s="139" t="s">
        <v>82</v>
      </c>
      <c r="AY255" s="18" t="s">
        <v>124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8" t="s">
        <v>80</v>
      </c>
      <c r="BK255" s="140">
        <f>ROUND(I255*H255,2)</f>
        <v>0</v>
      </c>
      <c r="BL255" s="18" t="s">
        <v>131</v>
      </c>
      <c r="BM255" s="139" t="s">
        <v>367</v>
      </c>
    </row>
    <row r="256" spans="2:65" s="12" customFormat="1">
      <c r="B256" s="145"/>
      <c r="D256" s="146" t="s">
        <v>135</v>
      </c>
      <c r="E256" s="147" t="s">
        <v>19</v>
      </c>
      <c r="F256" s="148" t="s">
        <v>144</v>
      </c>
      <c r="H256" s="147" t="s">
        <v>19</v>
      </c>
      <c r="I256" s="149"/>
      <c r="L256" s="145"/>
      <c r="M256" s="150"/>
      <c r="T256" s="151"/>
      <c r="AT256" s="147" t="s">
        <v>135</v>
      </c>
      <c r="AU256" s="147" t="s">
        <v>82</v>
      </c>
      <c r="AV256" s="12" t="s">
        <v>80</v>
      </c>
      <c r="AW256" s="12" t="s">
        <v>33</v>
      </c>
      <c r="AX256" s="12" t="s">
        <v>72</v>
      </c>
      <c r="AY256" s="147" t="s">
        <v>124</v>
      </c>
    </row>
    <row r="257" spans="2:65" s="13" customFormat="1">
      <c r="B257" s="152"/>
      <c r="D257" s="146" t="s">
        <v>135</v>
      </c>
      <c r="E257" s="153" t="s">
        <v>19</v>
      </c>
      <c r="F257" s="154" t="s">
        <v>368</v>
      </c>
      <c r="H257" s="155">
        <v>54</v>
      </c>
      <c r="I257" s="156"/>
      <c r="L257" s="152"/>
      <c r="M257" s="157"/>
      <c r="T257" s="158"/>
      <c r="AT257" s="153" t="s">
        <v>135</v>
      </c>
      <c r="AU257" s="153" t="s">
        <v>82</v>
      </c>
      <c r="AV257" s="13" t="s">
        <v>82</v>
      </c>
      <c r="AW257" s="13" t="s">
        <v>33</v>
      </c>
      <c r="AX257" s="13" t="s">
        <v>80</v>
      </c>
      <c r="AY257" s="153" t="s">
        <v>124</v>
      </c>
    </row>
    <row r="258" spans="2:65" s="1" customFormat="1" ht="24.2" customHeight="1">
      <c r="B258" s="33"/>
      <c r="C258" s="128" t="s">
        <v>369</v>
      </c>
      <c r="D258" s="128" t="s">
        <v>126</v>
      </c>
      <c r="E258" s="129" t="s">
        <v>370</v>
      </c>
      <c r="F258" s="130" t="s">
        <v>371</v>
      </c>
      <c r="G258" s="131" t="s">
        <v>167</v>
      </c>
      <c r="H258" s="132">
        <v>54</v>
      </c>
      <c r="I258" s="133"/>
      <c r="J258" s="134">
        <f>ROUND(I258*H258,2)</f>
        <v>0</v>
      </c>
      <c r="K258" s="130" t="s">
        <v>19</v>
      </c>
      <c r="L258" s="33"/>
      <c r="M258" s="135" t="s">
        <v>19</v>
      </c>
      <c r="N258" s="136" t="s">
        <v>43</v>
      </c>
      <c r="P258" s="137">
        <f>O258*H258</f>
        <v>0</v>
      </c>
      <c r="Q258" s="137">
        <v>9.0000000000000006E-5</v>
      </c>
      <c r="R258" s="137">
        <f>Q258*H258</f>
        <v>4.8600000000000006E-3</v>
      </c>
      <c r="S258" s="137">
        <v>0</v>
      </c>
      <c r="T258" s="138">
        <f>S258*H258</f>
        <v>0</v>
      </c>
      <c r="AR258" s="139" t="s">
        <v>131</v>
      </c>
      <c r="AT258" s="139" t="s">
        <v>126</v>
      </c>
      <c r="AU258" s="139" t="s">
        <v>82</v>
      </c>
      <c r="AY258" s="18" t="s">
        <v>124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8" t="s">
        <v>80</v>
      </c>
      <c r="BK258" s="140">
        <f>ROUND(I258*H258,2)</f>
        <v>0</v>
      </c>
      <c r="BL258" s="18" t="s">
        <v>131</v>
      </c>
      <c r="BM258" s="139" t="s">
        <v>372</v>
      </c>
    </row>
    <row r="259" spans="2:65" s="12" customFormat="1">
      <c r="B259" s="145"/>
      <c r="D259" s="146" t="s">
        <v>135</v>
      </c>
      <c r="E259" s="147" t="s">
        <v>19</v>
      </c>
      <c r="F259" s="148" t="s">
        <v>144</v>
      </c>
      <c r="H259" s="147" t="s">
        <v>19</v>
      </c>
      <c r="I259" s="149"/>
      <c r="L259" s="145"/>
      <c r="M259" s="150"/>
      <c r="T259" s="151"/>
      <c r="AT259" s="147" t="s">
        <v>135</v>
      </c>
      <c r="AU259" s="147" t="s">
        <v>82</v>
      </c>
      <c r="AV259" s="12" t="s">
        <v>80</v>
      </c>
      <c r="AW259" s="12" t="s">
        <v>33</v>
      </c>
      <c r="AX259" s="12" t="s">
        <v>72</v>
      </c>
      <c r="AY259" s="147" t="s">
        <v>124</v>
      </c>
    </row>
    <row r="260" spans="2:65" s="13" customFormat="1">
      <c r="B260" s="152"/>
      <c r="D260" s="146" t="s">
        <v>135</v>
      </c>
      <c r="E260" s="153" t="s">
        <v>19</v>
      </c>
      <c r="F260" s="154" t="s">
        <v>368</v>
      </c>
      <c r="H260" s="155">
        <v>54</v>
      </c>
      <c r="I260" s="156"/>
      <c r="L260" s="152"/>
      <c r="M260" s="157"/>
      <c r="T260" s="158"/>
      <c r="AT260" s="153" t="s">
        <v>135</v>
      </c>
      <c r="AU260" s="153" t="s">
        <v>82</v>
      </c>
      <c r="AV260" s="13" t="s">
        <v>82</v>
      </c>
      <c r="AW260" s="13" t="s">
        <v>33</v>
      </c>
      <c r="AX260" s="13" t="s">
        <v>80</v>
      </c>
      <c r="AY260" s="153" t="s">
        <v>124</v>
      </c>
    </row>
    <row r="261" spans="2:65" s="1" customFormat="1" ht="24.2" customHeight="1">
      <c r="B261" s="33"/>
      <c r="C261" s="128" t="s">
        <v>373</v>
      </c>
      <c r="D261" s="128" t="s">
        <v>126</v>
      </c>
      <c r="E261" s="129" t="s">
        <v>374</v>
      </c>
      <c r="F261" s="130" t="s">
        <v>375</v>
      </c>
      <c r="G261" s="131" t="s">
        <v>192</v>
      </c>
      <c r="H261" s="132">
        <v>0.44500000000000001</v>
      </c>
      <c r="I261" s="133"/>
      <c r="J261" s="134">
        <f>ROUND(I261*H261,2)</f>
        <v>0</v>
      </c>
      <c r="K261" s="130" t="s">
        <v>130</v>
      </c>
      <c r="L261" s="33"/>
      <c r="M261" s="135" t="s">
        <v>19</v>
      </c>
      <c r="N261" s="136" t="s">
        <v>43</v>
      </c>
      <c r="P261" s="137">
        <f>O261*H261</f>
        <v>0</v>
      </c>
      <c r="Q261" s="137">
        <v>0</v>
      </c>
      <c r="R261" s="137">
        <f>Q261*H261</f>
        <v>0</v>
      </c>
      <c r="S261" s="137">
        <v>2.35</v>
      </c>
      <c r="T261" s="138">
        <f>S261*H261</f>
        <v>1.04575</v>
      </c>
      <c r="AR261" s="139" t="s">
        <v>131</v>
      </c>
      <c r="AT261" s="139" t="s">
        <v>126</v>
      </c>
      <c r="AU261" s="139" t="s">
        <v>82</v>
      </c>
      <c r="AY261" s="18" t="s">
        <v>124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8" t="s">
        <v>80</v>
      </c>
      <c r="BK261" s="140">
        <f>ROUND(I261*H261,2)</f>
        <v>0</v>
      </c>
      <c r="BL261" s="18" t="s">
        <v>131</v>
      </c>
      <c r="BM261" s="139" t="s">
        <v>376</v>
      </c>
    </row>
    <row r="262" spans="2:65" s="1" customFormat="1">
      <c r="B262" s="33"/>
      <c r="D262" s="141" t="s">
        <v>133</v>
      </c>
      <c r="F262" s="142" t="s">
        <v>377</v>
      </c>
      <c r="I262" s="143"/>
      <c r="L262" s="33"/>
      <c r="M262" s="144"/>
      <c r="T262" s="52"/>
      <c r="AT262" s="18" t="s">
        <v>133</v>
      </c>
      <c r="AU262" s="18" t="s">
        <v>82</v>
      </c>
    </row>
    <row r="263" spans="2:65" s="12" customFormat="1">
      <c r="B263" s="145"/>
      <c r="D263" s="146" t="s">
        <v>135</v>
      </c>
      <c r="E263" s="147" t="s">
        <v>19</v>
      </c>
      <c r="F263" s="148" t="s">
        <v>378</v>
      </c>
      <c r="H263" s="147" t="s">
        <v>19</v>
      </c>
      <c r="I263" s="149"/>
      <c r="L263" s="145"/>
      <c r="M263" s="150"/>
      <c r="T263" s="151"/>
      <c r="AT263" s="147" t="s">
        <v>135</v>
      </c>
      <c r="AU263" s="147" t="s">
        <v>82</v>
      </c>
      <c r="AV263" s="12" t="s">
        <v>80</v>
      </c>
      <c r="AW263" s="12" t="s">
        <v>33</v>
      </c>
      <c r="AX263" s="12" t="s">
        <v>72</v>
      </c>
      <c r="AY263" s="147" t="s">
        <v>124</v>
      </c>
    </row>
    <row r="264" spans="2:65" s="13" customFormat="1">
      <c r="B264" s="152"/>
      <c r="D264" s="146" t="s">
        <v>135</v>
      </c>
      <c r="E264" s="153" t="s">
        <v>19</v>
      </c>
      <c r="F264" s="154" t="s">
        <v>379</v>
      </c>
      <c r="H264" s="155">
        <v>0.44500000000000001</v>
      </c>
      <c r="I264" s="156"/>
      <c r="L264" s="152"/>
      <c r="M264" s="157"/>
      <c r="T264" s="158"/>
      <c r="AT264" s="153" t="s">
        <v>135</v>
      </c>
      <c r="AU264" s="153" t="s">
        <v>82</v>
      </c>
      <c r="AV264" s="13" t="s">
        <v>82</v>
      </c>
      <c r="AW264" s="13" t="s">
        <v>33</v>
      </c>
      <c r="AX264" s="13" t="s">
        <v>80</v>
      </c>
      <c r="AY264" s="153" t="s">
        <v>124</v>
      </c>
    </row>
    <row r="265" spans="2:65" s="11" customFormat="1" ht="22.9" customHeight="1">
      <c r="B265" s="116"/>
      <c r="D265" s="117" t="s">
        <v>71</v>
      </c>
      <c r="E265" s="126" t="s">
        <v>380</v>
      </c>
      <c r="F265" s="126" t="s">
        <v>381</v>
      </c>
      <c r="I265" s="119"/>
      <c r="J265" s="127">
        <f>BK265</f>
        <v>0</v>
      </c>
      <c r="L265" s="116"/>
      <c r="M265" s="121"/>
      <c r="P265" s="122">
        <f>SUM(P266:P310)</f>
        <v>0</v>
      </c>
      <c r="R265" s="122">
        <f>SUM(R266:R310)</f>
        <v>0</v>
      </c>
      <c r="T265" s="123">
        <f>SUM(T266:T310)</f>
        <v>0</v>
      </c>
      <c r="AR265" s="117" t="s">
        <v>80</v>
      </c>
      <c r="AT265" s="124" t="s">
        <v>71</v>
      </c>
      <c r="AU265" s="124" t="s">
        <v>80</v>
      </c>
      <c r="AY265" s="117" t="s">
        <v>124</v>
      </c>
      <c r="BK265" s="125">
        <f>SUM(BK266:BK310)</f>
        <v>0</v>
      </c>
    </row>
    <row r="266" spans="2:65" s="1" customFormat="1" ht="21.75" customHeight="1">
      <c r="B266" s="33"/>
      <c r="C266" s="128" t="s">
        <v>382</v>
      </c>
      <c r="D266" s="128" t="s">
        <v>126</v>
      </c>
      <c r="E266" s="129" t="s">
        <v>383</v>
      </c>
      <c r="F266" s="130" t="s">
        <v>384</v>
      </c>
      <c r="G266" s="131" t="s">
        <v>214</v>
      </c>
      <c r="H266" s="132">
        <v>1.046</v>
      </c>
      <c r="I266" s="133"/>
      <c r="J266" s="134">
        <f>ROUND(I266*H266,2)</f>
        <v>0</v>
      </c>
      <c r="K266" s="130" t="s">
        <v>130</v>
      </c>
      <c r="L266" s="33"/>
      <c r="M266" s="135" t="s">
        <v>19</v>
      </c>
      <c r="N266" s="136" t="s">
        <v>43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131</v>
      </c>
      <c r="AT266" s="139" t="s">
        <v>126</v>
      </c>
      <c r="AU266" s="139" t="s">
        <v>82</v>
      </c>
      <c r="AY266" s="18" t="s">
        <v>124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8" t="s">
        <v>80</v>
      </c>
      <c r="BK266" s="140">
        <f>ROUND(I266*H266,2)</f>
        <v>0</v>
      </c>
      <c r="BL266" s="18" t="s">
        <v>131</v>
      </c>
      <c r="BM266" s="139" t="s">
        <v>385</v>
      </c>
    </row>
    <row r="267" spans="2:65" s="1" customFormat="1">
      <c r="B267" s="33"/>
      <c r="D267" s="141" t="s">
        <v>133</v>
      </c>
      <c r="F267" s="142" t="s">
        <v>386</v>
      </c>
      <c r="I267" s="143"/>
      <c r="L267" s="33"/>
      <c r="M267" s="144"/>
      <c r="T267" s="52"/>
      <c r="AT267" s="18" t="s">
        <v>133</v>
      </c>
      <c r="AU267" s="18" t="s">
        <v>82</v>
      </c>
    </row>
    <row r="268" spans="2:65" s="12" customFormat="1">
      <c r="B268" s="145"/>
      <c r="D268" s="146" t="s">
        <v>135</v>
      </c>
      <c r="E268" s="147" t="s">
        <v>19</v>
      </c>
      <c r="F268" s="148" t="s">
        <v>387</v>
      </c>
      <c r="H268" s="147" t="s">
        <v>19</v>
      </c>
      <c r="I268" s="149"/>
      <c r="L268" s="145"/>
      <c r="M268" s="150"/>
      <c r="T268" s="151"/>
      <c r="AT268" s="147" t="s">
        <v>135</v>
      </c>
      <c r="AU268" s="147" t="s">
        <v>82</v>
      </c>
      <c r="AV268" s="12" t="s">
        <v>80</v>
      </c>
      <c r="AW268" s="12" t="s">
        <v>33</v>
      </c>
      <c r="AX268" s="12" t="s">
        <v>72</v>
      </c>
      <c r="AY268" s="147" t="s">
        <v>124</v>
      </c>
    </row>
    <row r="269" spans="2:65" s="13" customFormat="1">
      <c r="B269" s="152"/>
      <c r="D269" s="146" t="s">
        <v>135</v>
      </c>
      <c r="E269" s="153" t="s">
        <v>19</v>
      </c>
      <c r="F269" s="154" t="s">
        <v>388</v>
      </c>
      <c r="H269" s="155">
        <v>1.046</v>
      </c>
      <c r="I269" s="156"/>
      <c r="L269" s="152"/>
      <c r="M269" s="157"/>
      <c r="T269" s="158"/>
      <c r="AT269" s="153" t="s">
        <v>135</v>
      </c>
      <c r="AU269" s="153" t="s">
        <v>82</v>
      </c>
      <c r="AV269" s="13" t="s">
        <v>82</v>
      </c>
      <c r="AW269" s="13" t="s">
        <v>33</v>
      </c>
      <c r="AX269" s="13" t="s">
        <v>80</v>
      </c>
      <c r="AY269" s="153" t="s">
        <v>124</v>
      </c>
    </row>
    <row r="270" spans="2:65" s="1" customFormat="1" ht="24.2" customHeight="1">
      <c r="B270" s="33"/>
      <c r="C270" s="128" t="s">
        <v>389</v>
      </c>
      <c r="D270" s="128" t="s">
        <v>126</v>
      </c>
      <c r="E270" s="129" t="s">
        <v>390</v>
      </c>
      <c r="F270" s="130" t="s">
        <v>391</v>
      </c>
      <c r="G270" s="131" t="s">
        <v>214</v>
      </c>
      <c r="H270" s="132">
        <v>5.23</v>
      </c>
      <c r="I270" s="133"/>
      <c r="J270" s="134">
        <f>ROUND(I270*H270,2)</f>
        <v>0</v>
      </c>
      <c r="K270" s="130" t="s">
        <v>130</v>
      </c>
      <c r="L270" s="33"/>
      <c r="M270" s="135" t="s">
        <v>19</v>
      </c>
      <c r="N270" s="136" t="s">
        <v>43</v>
      </c>
      <c r="P270" s="137">
        <f>O270*H270</f>
        <v>0</v>
      </c>
      <c r="Q270" s="137">
        <v>0</v>
      </c>
      <c r="R270" s="137">
        <f>Q270*H270</f>
        <v>0</v>
      </c>
      <c r="S270" s="137">
        <v>0</v>
      </c>
      <c r="T270" s="138">
        <f>S270*H270</f>
        <v>0</v>
      </c>
      <c r="AR270" s="139" t="s">
        <v>131</v>
      </c>
      <c r="AT270" s="139" t="s">
        <v>126</v>
      </c>
      <c r="AU270" s="139" t="s">
        <v>82</v>
      </c>
      <c r="AY270" s="18" t="s">
        <v>124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8" t="s">
        <v>80</v>
      </c>
      <c r="BK270" s="140">
        <f>ROUND(I270*H270,2)</f>
        <v>0</v>
      </c>
      <c r="BL270" s="18" t="s">
        <v>131</v>
      </c>
      <c r="BM270" s="139" t="s">
        <v>392</v>
      </c>
    </row>
    <row r="271" spans="2:65" s="1" customFormat="1">
      <c r="B271" s="33"/>
      <c r="D271" s="141" t="s">
        <v>133</v>
      </c>
      <c r="F271" s="142" t="s">
        <v>393</v>
      </c>
      <c r="I271" s="143"/>
      <c r="L271" s="33"/>
      <c r="M271" s="144"/>
      <c r="T271" s="52"/>
      <c r="AT271" s="18" t="s">
        <v>133</v>
      </c>
      <c r="AU271" s="18" t="s">
        <v>82</v>
      </c>
    </row>
    <row r="272" spans="2:65" s="12" customFormat="1">
      <c r="B272" s="145"/>
      <c r="D272" s="146" t="s">
        <v>135</v>
      </c>
      <c r="E272" s="147" t="s">
        <v>19</v>
      </c>
      <c r="F272" s="148" t="s">
        <v>387</v>
      </c>
      <c r="H272" s="147" t="s">
        <v>19</v>
      </c>
      <c r="I272" s="149"/>
      <c r="L272" s="145"/>
      <c r="M272" s="150"/>
      <c r="T272" s="151"/>
      <c r="AT272" s="147" t="s">
        <v>135</v>
      </c>
      <c r="AU272" s="147" t="s">
        <v>82</v>
      </c>
      <c r="AV272" s="12" t="s">
        <v>80</v>
      </c>
      <c r="AW272" s="12" t="s">
        <v>33</v>
      </c>
      <c r="AX272" s="12" t="s">
        <v>72</v>
      </c>
      <c r="AY272" s="147" t="s">
        <v>124</v>
      </c>
    </row>
    <row r="273" spans="2:65" s="13" customFormat="1">
      <c r="B273" s="152"/>
      <c r="D273" s="146" t="s">
        <v>135</v>
      </c>
      <c r="E273" s="153" t="s">
        <v>19</v>
      </c>
      <c r="F273" s="154" t="s">
        <v>388</v>
      </c>
      <c r="H273" s="155">
        <v>1.046</v>
      </c>
      <c r="I273" s="156"/>
      <c r="L273" s="152"/>
      <c r="M273" s="157"/>
      <c r="T273" s="158"/>
      <c r="AT273" s="153" t="s">
        <v>135</v>
      </c>
      <c r="AU273" s="153" t="s">
        <v>82</v>
      </c>
      <c r="AV273" s="13" t="s">
        <v>82</v>
      </c>
      <c r="AW273" s="13" t="s">
        <v>33</v>
      </c>
      <c r="AX273" s="13" t="s">
        <v>80</v>
      </c>
      <c r="AY273" s="153" t="s">
        <v>124</v>
      </c>
    </row>
    <row r="274" spans="2:65" s="13" customFormat="1">
      <c r="B274" s="152"/>
      <c r="D274" s="146" t="s">
        <v>135</v>
      </c>
      <c r="F274" s="154" t="s">
        <v>394</v>
      </c>
      <c r="H274" s="155">
        <v>5.23</v>
      </c>
      <c r="I274" s="156"/>
      <c r="L274" s="152"/>
      <c r="M274" s="157"/>
      <c r="T274" s="158"/>
      <c r="AT274" s="153" t="s">
        <v>135</v>
      </c>
      <c r="AU274" s="153" t="s">
        <v>82</v>
      </c>
      <c r="AV274" s="13" t="s">
        <v>82</v>
      </c>
      <c r="AW274" s="13" t="s">
        <v>4</v>
      </c>
      <c r="AX274" s="13" t="s">
        <v>80</v>
      </c>
      <c r="AY274" s="153" t="s">
        <v>124</v>
      </c>
    </row>
    <row r="275" spans="2:65" s="1" customFormat="1" ht="24.2" customHeight="1">
      <c r="B275" s="33"/>
      <c r="C275" s="128" t="s">
        <v>395</v>
      </c>
      <c r="D275" s="128" t="s">
        <v>126</v>
      </c>
      <c r="E275" s="129" t="s">
        <v>396</v>
      </c>
      <c r="F275" s="130" t="s">
        <v>397</v>
      </c>
      <c r="G275" s="131" t="s">
        <v>214</v>
      </c>
      <c r="H275" s="132">
        <v>100.77500000000001</v>
      </c>
      <c r="I275" s="133"/>
      <c r="J275" s="134">
        <f>ROUND(I275*H275,2)</f>
        <v>0</v>
      </c>
      <c r="K275" s="130" t="s">
        <v>130</v>
      </c>
      <c r="L275" s="33"/>
      <c r="M275" s="135" t="s">
        <v>19</v>
      </c>
      <c r="N275" s="136" t="s">
        <v>43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131</v>
      </c>
      <c r="AT275" s="139" t="s">
        <v>126</v>
      </c>
      <c r="AU275" s="139" t="s">
        <v>82</v>
      </c>
      <c r="AY275" s="18" t="s">
        <v>124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8" t="s">
        <v>80</v>
      </c>
      <c r="BK275" s="140">
        <f>ROUND(I275*H275,2)</f>
        <v>0</v>
      </c>
      <c r="BL275" s="18" t="s">
        <v>131</v>
      </c>
      <c r="BM275" s="139" t="s">
        <v>398</v>
      </c>
    </row>
    <row r="276" spans="2:65" s="1" customFormat="1">
      <c r="B276" s="33"/>
      <c r="D276" s="141" t="s">
        <v>133</v>
      </c>
      <c r="F276" s="142" t="s">
        <v>399</v>
      </c>
      <c r="I276" s="143"/>
      <c r="L276" s="33"/>
      <c r="M276" s="144"/>
      <c r="T276" s="52"/>
      <c r="AT276" s="18" t="s">
        <v>133</v>
      </c>
      <c r="AU276" s="18" t="s">
        <v>82</v>
      </c>
    </row>
    <row r="277" spans="2:65" s="13" customFormat="1">
      <c r="B277" s="152"/>
      <c r="D277" s="146" t="s">
        <v>135</v>
      </c>
      <c r="E277" s="153" t="s">
        <v>19</v>
      </c>
      <c r="F277" s="154" t="s">
        <v>400</v>
      </c>
      <c r="H277" s="155">
        <v>100.77500000000001</v>
      </c>
      <c r="I277" s="156"/>
      <c r="L277" s="152"/>
      <c r="M277" s="157"/>
      <c r="T277" s="158"/>
      <c r="AT277" s="153" t="s">
        <v>135</v>
      </c>
      <c r="AU277" s="153" t="s">
        <v>82</v>
      </c>
      <c r="AV277" s="13" t="s">
        <v>82</v>
      </c>
      <c r="AW277" s="13" t="s">
        <v>33</v>
      </c>
      <c r="AX277" s="13" t="s">
        <v>80</v>
      </c>
      <c r="AY277" s="153" t="s">
        <v>124</v>
      </c>
    </row>
    <row r="278" spans="2:65" s="1" customFormat="1" ht="24.2" customHeight="1">
      <c r="B278" s="33"/>
      <c r="C278" s="128" t="s">
        <v>401</v>
      </c>
      <c r="D278" s="128" t="s">
        <v>126</v>
      </c>
      <c r="E278" s="129" t="s">
        <v>402</v>
      </c>
      <c r="F278" s="130" t="s">
        <v>403</v>
      </c>
      <c r="G278" s="131" t="s">
        <v>214</v>
      </c>
      <c r="H278" s="132">
        <v>503.875</v>
      </c>
      <c r="I278" s="133"/>
      <c r="J278" s="134">
        <f>ROUND(I278*H278,2)</f>
        <v>0</v>
      </c>
      <c r="K278" s="130" t="s">
        <v>130</v>
      </c>
      <c r="L278" s="33"/>
      <c r="M278" s="135" t="s">
        <v>19</v>
      </c>
      <c r="N278" s="136" t="s">
        <v>43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131</v>
      </c>
      <c r="AT278" s="139" t="s">
        <v>126</v>
      </c>
      <c r="AU278" s="139" t="s">
        <v>82</v>
      </c>
      <c r="AY278" s="18" t="s">
        <v>124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8" t="s">
        <v>80</v>
      </c>
      <c r="BK278" s="140">
        <f>ROUND(I278*H278,2)</f>
        <v>0</v>
      </c>
      <c r="BL278" s="18" t="s">
        <v>131</v>
      </c>
      <c r="BM278" s="139" t="s">
        <v>404</v>
      </c>
    </row>
    <row r="279" spans="2:65" s="1" customFormat="1">
      <c r="B279" s="33"/>
      <c r="D279" s="141" t="s">
        <v>133</v>
      </c>
      <c r="F279" s="142" t="s">
        <v>405</v>
      </c>
      <c r="I279" s="143"/>
      <c r="L279" s="33"/>
      <c r="M279" s="144"/>
      <c r="T279" s="52"/>
      <c r="AT279" s="18" t="s">
        <v>133</v>
      </c>
      <c r="AU279" s="18" t="s">
        <v>82</v>
      </c>
    </row>
    <row r="280" spans="2:65" s="13" customFormat="1">
      <c r="B280" s="152"/>
      <c r="D280" s="146" t="s">
        <v>135</v>
      </c>
      <c r="E280" s="153" t="s">
        <v>19</v>
      </c>
      <c r="F280" s="154" t="s">
        <v>400</v>
      </c>
      <c r="H280" s="155">
        <v>100.77500000000001</v>
      </c>
      <c r="I280" s="156"/>
      <c r="L280" s="152"/>
      <c r="M280" s="157"/>
      <c r="T280" s="158"/>
      <c r="AT280" s="153" t="s">
        <v>135</v>
      </c>
      <c r="AU280" s="153" t="s">
        <v>82</v>
      </c>
      <c r="AV280" s="13" t="s">
        <v>82</v>
      </c>
      <c r="AW280" s="13" t="s">
        <v>33</v>
      </c>
      <c r="AX280" s="13" t="s">
        <v>80</v>
      </c>
      <c r="AY280" s="153" t="s">
        <v>124</v>
      </c>
    </row>
    <row r="281" spans="2:65" s="13" customFormat="1">
      <c r="B281" s="152"/>
      <c r="D281" s="146" t="s">
        <v>135</v>
      </c>
      <c r="F281" s="154" t="s">
        <v>406</v>
      </c>
      <c r="H281" s="155">
        <v>503.875</v>
      </c>
      <c r="I281" s="156"/>
      <c r="L281" s="152"/>
      <c r="M281" s="157"/>
      <c r="T281" s="158"/>
      <c r="AT281" s="153" t="s">
        <v>135</v>
      </c>
      <c r="AU281" s="153" t="s">
        <v>82</v>
      </c>
      <c r="AV281" s="13" t="s">
        <v>82</v>
      </c>
      <c r="AW281" s="13" t="s">
        <v>4</v>
      </c>
      <c r="AX281" s="13" t="s">
        <v>80</v>
      </c>
      <c r="AY281" s="153" t="s">
        <v>124</v>
      </c>
    </row>
    <row r="282" spans="2:65" s="1" customFormat="1" ht="24.2" customHeight="1">
      <c r="B282" s="33"/>
      <c r="C282" s="128" t="s">
        <v>407</v>
      </c>
      <c r="D282" s="128" t="s">
        <v>126</v>
      </c>
      <c r="E282" s="129" t="s">
        <v>408</v>
      </c>
      <c r="F282" s="130" t="s">
        <v>409</v>
      </c>
      <c r="G282" s="131" t="s">
        <v>214</v>
      </c>
      <c r="H282" s="132">
        <v>118.342</v>
      </c>
      <c r="I282" s="133"/>
      <c r="J282" s="134">
        <f>ROUND(I282*H282,2)</f>
        <v>0</v>
      </c>
      <c r="K282" s="130" t="s">
        <v>130</v>
      </c>
      <c r="L282" s="33"/>
      <c r="M282" s="135" t="s">
        <v>19</v>
      </c>
      <c r="N282" s="136" t="s">
        <v>43</v>
      </c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AR282" s="139" t="s">
        <v>131</v>
      </c>
      <c r="AT282" s="139" t="s">
        <v>126</v>
      </c>
      <c r="AU282" s="139" t="s">
        <v>82</v>
      </c>
      <c r="AY282" s="18" t="s">
        <v>124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8" t="s">
        <v>80</v>
      </c>
      <c r="BK282" s="140">
        <f>ROUND(I282*H282,2)</f>
        <v>0</v>
      </c>
      <c r="BL282" s="18" t="s">
        <v>131</v>
      </c>
      <c r="BM282" s="139" t="s">
        <v>410</v>
      </c>
    </row>
    <row r="283" spans="2:65" s="1" customFormat="1">
      <c r="B283" s="33"/>
      <c r="D283" s="141" t="s">
        <v>133</v>
      </c>
      <c r="F283" s="142" t="s">
        <v>411</v>
      </c>
      <c r="I283" s="143"/>
      <c r="L283" s="33"/>
      <c r="M283" s="144"/>
      <c r="T283" s="52"/>
      <c r="AT283" s="18" t="s">
        <v>133</v>
      </c>
      <c r="AU283" s="18" t="s">
        <v>82</v>
      </c>
    </row>
    <row r="284" spans="2:65" s="12" customFormat="1">
      <c r="B284" s="145"/>
      <c r="D284" s="146" t="s">
        <v>135</v>
      </c>
      <c r="E284" s="147" t="s">
        <v>19</v>
      </c>
      <c r="F284" s="148" t="s">
        <v>412</v>
      </c>
      <c r="H284" s="147" t="s">
        <v>19</v>
      </c>
      <c r="I284" s="149"/>
      <c r="L284" s="145"/>
      <c r="M284" s="150"/>
      <c r="T284" s="151"/>
      <c r="AT284" s="147" t="s">
        <v>135</v>
      </c>
      <c r="AU284" s="147" t="s">
        <v>82</v>
      </c>
      <c r="AV284" s="12" t="s">
        <v>80</v>
      </c>
      <c r="AW284" s="12" t="s">
        <v>33</v>
      </c>
      <c r="AX284" s="12" t="s">
        <v>72</v>
      </c>
      <c r="AY284" s="147" t="s">
        <v>124</v>
      </c>
    </row>
    <row r="285" spans="2:65" s="13" customFormat="1">
      <c r="B285" s="152"/>
      <c r="D285" s="146" t="s">
        <v>135</v>
      </c>
      <c r="E285" s="153" t="s">
        <v>19</v>
      </c>
      <c r="F285" s="154" t="s">
        <v>413</v>
      </c>
      <c r="H285" s="155">
        <v>4.524</v>
      </c>
      <c r="I285" s="156"/>
      <c r="L285" s="152"/>
      <c r="M285" s="157"/>
      <c r="T285" s="158"/>
      <c r="AT285" s="153" t="s">
        <v>135</v>
      </c>
      <c r="AU285" s="153" t="s">
        <v>82</v>
      </c>
      <c r="AV285" s="13" t="s">
        <v>82</v>
      </c>
      <c r="AW285" s="13" t="s">
        <v>33</v>
      </c>
      <c r="AX285" s="13" t="s">
        <v>72</v>
      </c>
      <c r="AY285" s="153" t="s">
        <v>124</v>
      </c>
    </row>
    <row r="286" spans="2:65" s="13" customFormat="1">
      <c r="B286" s="152"/>
      <c r="D286" s="146" t="s">
        <v>135</v>
      </c>
      <c r="E286" s="153" t="s">
        <v>19</v>
      </c>
      <c r="F286" s="154" t="s">
        <v>414</v>
      </c>
      <c r="H286" s="155">
        <v>24.643000000000001</v>
      </c>
      <c r="I286" s="156"/>
      <c r="L286" s="152"/>
      <c r="M286" s="157"/>
      <c r="T286" s="158"/>
      <c r="AT286" s="153" t="s">
        <v>135</v>
      </c>
      <c r="AU286" s="153" t="s">
        <v>82</v>
      </c>
      <c r="AV286" s="13" t="s">
        <v>82</v>
      </c>
      <c r="AW286" s="13" t="s">
        <v>33</v>
      </c>
      <c r="AX286" s="13" t="s">
        <v>72</v>
      </c>
      <c r="AY286" s="153" t="s">
        <v>124</v>
      </c>
    </row>
    <row r="287" spans="2:65" s="13" customFormat="1">
      <c r="B287" s="152"/>
      <c r="D287" s="146" t="s">
        <v>135</v>
      </c>
      <c r="E287" s="153" t="s">
        <v>19</v>
      </c>
      <c r="F287" s="154" t="s">
        <v>415</v>
      </c>
      <c r="H287" s="155">
        <v>2.9929999999999999</v>
      </c>
      <c r="I287" s="156"/>
      <c r="L287" s="152"/>
      <c r="M287" s="157"/>
      <c r="T287" s="158"/>
      <c r="AT287" s="153" t="s">
        <v>135</v>
      </c>
      <c r="AU287" s="153" t="s">
        <v>82</v>
      </c>
      <c r="AV287" s="13" t="s">
        <v>82</v>
      </c>
      <c r="AW287" s="13" t="s">
        <v>33</v>
      </c>
      <c r="AX287" s="13" t="s">
        <v>72</v>
      </c>
      <c r="AY287" s="153" t="s">
        <v>124</v>
      </c>
    </row>
    <row r="288" spans="2:65" s="12" customFormat="1">
      <c r="B288" s="145"/>
      <c r="D288" s="146" t="s">
        <v>135</v>
      </c>
      <c r="E288" s="147" t="s">
        <v>19</v>
      </c>
      <c r="F288" s="148" t="s">
        <v>416</v>
      </c>
      <c r="H288" s="147" t="s">
        <v>19</v>
      </c>
      <c r="I288" s="149"/>
      <c r="L288" s="145"/>
      <c r="M288" s="150"/>
      <c r="T288" s="151"/>
      <c r="AT288" s="147" t="s">
        <v>135</v>
      </c>
      <c r="AU288" s="147" t="s">
        <v>82</v>
      </c>
      <c r="AV288" s="12" t="s">
        <v>80</v>
      </c>
      <c r="AW288" s="12" t="s">
        <v>33</v>
      </c>
      <c r="AX288" s="12" t="s">
        <v>72</v>
      </c>
      <c r="AY288" s="147" t="s">
        <v>124</v>
      </c>
    </row>
    <row r="289" spans="2:65" s="13" customFormat="1">
      <c r="B289" s="152"/>
      <c r="D289" s="146" t="s">
        <v>135</v>
      </c>
      <c r="E289" s="153" t="s">
        <v>19</v>
      </c>
      <c r="F289" s="154" t="s">
        <v>417</v>
      </c>
      <c r="H289" s="155">
        <v>81.263999999999996</v>
      </c>
      <c r="I289" s="156"/>
      <c r="L289" s="152"/>
      <c r="M289" s="157"/>
      <c r="T289" s="158"/>
      <c r="AT289" s="153" t="s">
        <v>135</v>
      </c>
      <c r="AU289" s="153" t="s">
        <v>82</v>
      </c>
      <c r="AV289" s="13" t="s">
        <v>82</v>
      </c>
      <c r="AW289" s="13" t="s">
        <v>33</v>
      </c>
      <c r="AX289" s="13" t="s">
        <v>72</v>
      </c>
      <c r="AY289" s="153" t="s">
        <v>124</v>
      </c>
    </row>
    <row r="290" spans="2:65" s="13" customFormat="1">
      <c r="B290" s="152"/>
      <c r="D290" s="146" t="s">
        <v>135</v>
      </c>
      <c r="E290" s="153" t="s">
        <v>19</v>
      </c>
      <c r="F290" s="154" t="s">
        <v>418</v>
      </c>
      <c r="H290" s="155">
        <v>0.86099999999999999</v>
      </c>
      <c r="I290" s="156"/>
      <c r="L290" s="152"/>
      <c r="M290" s="157"/>
      <c r="T290" s="158"/>
      <c r="AT290" s="153" t="s">
        <v>135</v>
      </c>
      <c r="AU290" s="153" t="s">
        <v>82</v>
      </c>
      <c r="AV290" s="13" t="s">
        <v>82</v>
      </c>
      <c r="AW290" s="13" t="s">
        <v>33</v>
      </c>
      <c r="AX290" s="13" t="s">
        <v>72</v>
      </c>
      <c r="AY290" s="153" t="s">
        <v>124</v>
      </c>
    </row>
    <row r="291" spans="2:65" s="13" customFormat="1">
      <c r="B291" s="152"/>
      <c r="D291" s="146" t="s">
        <v>135</v>
      </c>
      <c r="E291" s="153" t="s">
        <v>19</v>
      </c>
      <c r="F291" s="154" t="s">
        <v>419</v>
      </c>
      <c r="H291" s="155">
        <v>4.0570000000000004</v>
      </c>
      <c r="I291" s="156"/>
      <c r="L291" s="152"/>
      <c r="M291" s="157"/>
      <c r="T291" s="158"/>
      <c r="AT291" s="153" t="s">
        <v>135</v>
      </c>
      <c r="AU291" s="153" t="s">
        <v>82</v>
      </c>
      <c r="AV291" s="13" t="s">
        <v>82</v>
      </c>
      <c r="AW291" s="13" t="s">
        <v>33</v>
      </c>
      <c r="AX291" s="13" t="s">
        <v>72</v>
      </c>
      <c r="AY291" s="153" t="s">
        <v>124</v>
      </c>
    </row>
    <row r="292" spans="2:65" s="14" customFormat="1">
      <c r="B292" s="159"/>
      <c r="D292" s="146" t="s">
        <v>135</v>
      </c>
      <c r="E292" s="160" t="s">
        <v>19</v>
      </c>
      <c r="F292" s="161" t="s">
        <v>139</v>
      </c>
      <c r="H292" s="162">
        <v>118.342</v>
      </c>
      <c r="I292" s="163"/>
      <c r="L292" s="159"/>
      <c r="M292" s="164"/>
      <c r="T292" s="165"/>
      <c r="AT292" s="160" t="s">
        <v>135</v>
      </c>
      <c r="AU292" s="160" t="s">
        <v>82</v>
      </c>
      <c r="AV292" s="14" t="s">
        <v>131</v>
      </c>
      <c r="AW292" s="14" t="s">
        <v>33</v>
      </c>
      <c r="AX292" s="14" t="s">
        <v>80</v>
      </c>
      <c r="AY292" s="160" t="s">
        <v>124</v>
      </c>
    </row>
    <row r="293" spans="2:65" s="1" customFormat="1" ht="24.2" customHeight="1">
      <c r="B293" s="33"/>
      <c r="C293" s="128" t="s">
        <v>420</v>
      </c>
      <c r="D293" s="128" t="s">
        <v>126</v>
      </c>
      <c r="E293" s="129" t="s">
        <v>421</v>
      </c>
      <c r="F293" s="130" t="s">
        <v>403</v>
      </c>
      <c r="G293" s="131" t="s">
        <v>214</v>
      </c>
      <c r="H293" s="132">
        <v>493.55399999999997</v>
      </c>
      <c r="I293" s="133"/>
      <c r="J293" s="134">
        <f>ROUND(I293*H293,2)</f>
        <v>0</v>
      </c>
      <c r="K293" s="130" t="s">
        <v>130</v>
      </c>
      <c r="L293" s="33"/>
      <c r="M293" s="135" t="s">
        <v>19</v>
      </c>
      <c r="N293" s="136" t="s">
        <v>43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131</v>
      </c>
      <c r="AT293" s="139" t="s">
        <v>126</v>
      </c>
      <c r="AU293" s="139" t="s">
        <v>82</v>
      </c>
      <c r="AY293" s="18" t="s">
        <v>124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8" t="s">
        <v>80</v>
      </c>
      <c r="BK293" s="140">
        <f>ROUND(I293*H293,2)</f>
        <v>0</v>
      </c>
      <c r="BL293" s="18" t="s">
        <v>131</v>
      </c>
      <c r="BM293" s="139" t="s">
        <v>422</v>
      </c>
    </row>
    <row r="294" spans="2:65" s="1" customFormat="1">
      <c r="B294" s="33"/>
      <c r="D294" s="141" t="s">
        <v>133</v>
      </c>
      <c r="F294" s="142" t="s">
        <v>423</v>
      </c>
      <c r="I294" s="143"/>
      <c r="L294" s="33"/>
      <c r="M294" s="144"/>
      <c r="T294" s="52"/>
      <c r="AT294" s="18" t="s">
        <v>133</v>
      </c>
      <c r="AU294" s="18" t="s">
        <v>82</v>
      </c>
    </row>
    <row r="295" spans="2:65" s="12" customFormat="1">
      <c r="B295" s="145"/>
      <c r="D295" s="146" t="s">
        <v>135</v>
      </c>
      <c r="E295" s="147" t="s">
        <v>19</v>
      </c>
      <c r="F295" s="148" t="s">
        <v>412</v>
      </c>
      <c r="H295" s="147" t="s">
        <v>19</v>
      </c>
      <c r="I295" s="149"/>
      <c r="L295" s="145"/>
      <c r="M295" s="150"/>
      <c r="T295" s="151"/>
      <c r="AT295" s="147" t="s">
        <v>135</v>
      </c>
      <c r="AU295" s="147" t="s">
        <v>82</v>
      </c>
      <c r="AV295" s="12" t="s">
        <v>80</v>
      </c>
      <c r="AW295" s="12" t="s">
        <v>33</v>
      </c>
      <c r="AX295" s="12" t="s">
        <v>72</v>
      </c>
      <c r="AY295" s="147" t="s">
        <v>124</v>
      </c>
    </row>
    <row r="296" spans="2:65" s="13" customFormat="1">
      <c r="B296" s="152"/>
      <c r="D296" s="146" t="s">
        <v>135</v>
      </c>
      <c r="E296" s="153" t="s">
        <v>19</v>
      </c>
      <c r="F296" s="154" t="s">
        <v>424</v>
      </c>
      <c r="H296" s="155">
        <v>22.62</v>
      </c>
      <c r="I296" s="156"/>
      <c r="L296" s="152"/>
      <c r="M296" s="157"/>
      <c r="T296" s="158"/>
      <c r="AT296" s="153" t="s">
        <v>135</v>
      </c>
      <c r="AU296" s="153" t="s">
        <v>82</v>
      </c>
      <c r="AV296" s="13" t="s">
        <v>82</v>
      </c>
      <c r="AW296" s="13" t="s">
        <v>33</v>
      </c>
      <c r="AX296" s="13" t="s">
        <v>72</v>
      </c>
      <c r="AY296" s="153" t="s">
        <v>124</v>
      </c>
    </row>
    <row r="297" spans="2:65" s="13" customFormat="1">
      <c r="B297" s="152"/>
      <c r="D297" s="146" t="s">
        <v>135</v>
      </c>
      <c r="E297" s="153" t="s">
        <v>19</v>
      </c>
      <c r="F297" s="154" t="s">
        <v>425</v>
      </c>
      <c r="H297" s="155">
        <v>123.21299999999999</v>
      </c>
      <c r="I297" s="156"/>
      <c r="L297" s="152"/>
      <c r="M297" s="157"/>
      <c r="T297" s="158"/>
      <c r="AT297" s="153" t="s">
        <v>135</v>
      </c>
      <c r="AU297" s="153" t="s">
        <v>82</v>
      </c>
      <c r="AV297" s="13" t="s">
        <v>82</v>
      </c>
      <c r="AW297" s="13" t="s">
        <v>33</v>
      </c>
      <c r="AX297" s="13" t="s">
        <v>72</v>
      </c>
      <c r="AY297" s="153" t="s">
        <v>124</v>
      </c>
    </row>
    <row r="298" spans="2:65" s="13" customFormat="1">
      <c r="B298" s="152"/>
      <c r="D298" s="146" t="s">
        <v>135</v>
      </c>
      <c r="E298" s="153" t="s">
        <v>19</v>
      </c>
      <c r="F298" s="154" t="s">
        <v>415</v>
      </c>
      <c r="H298" s="155">
        <v>2.9929999999999999</v>
      </c>
      <c r="I298" s="156"/>
      <c r="L298" s="152"/>
      <c r="M298" s="157"/>
      <c r="T298" s="158"/>
      <c r="AT298" s="153" t="s">
        <v>135</v>
      </c>
      <c r="AU298" s="153" t="s">
        <v>82</v>
      </c>
      <c r="AV298" s="13" t="s">
        <v>82</v>
      </c>
      <c r="AW298" s="13" t="s">
        <v>33</v>
      </c>
      <c r="AX298" s="13" t="s">
        <v>72</v>
      </c>
      <c r="AY298" s="153" t="s">
        <v>124</v>
      </c>
    </row>
    <row r="299" spans="2:65" s="12" customFormat="1">
      <c r="B299" s="145"/>
      <c r="D299" s="146" t="s">
        <v>135</v>
      </c>
      <c r="E299" s="147" t="s">
        <v>19</v>
      </c>
      <c r="F299" s="148" t="s">
        <v>416</v>
      </c>
      <c r="H299" s="147" t="s">
        <v>19</v>
      </c>
      <c r="I299" s="149"/>
      <c r="L299" s="145"/>
      <c r="M299" s="150"/>
      <c r="T299" s="151"/>
      <c r="AT299" s="147" t="s">
        <v>135</v>
      </c>
      <c r="AU299" s="147" t="s">
        <v>82</v>
      </c>
      <c r="AV299" s="12" t="s">
        <v>80</v>
      </c>
      <c r="AW299" s="12" t="s">
        <v>33</v>
      </c>
      <c r="AX299" s="12" t="s">
        <v>72</v>
      </c>
      <c r="AY299" s="147" t="s">
        <v>124</v>
      </c>
    </row>
    <row r="300" spans="2:65" s="13" customFormat="1">
      <c r="B300" s="152"/>
      <c r="D300" s="146" t="s">
        <v>135</v>
      </c>
      <c r="E300" s="153" t="s">
        <v>19</v>
      </c>
      <c r="F300" s="154" t="s">
        <v>426</v>
      </c>
      <c r="H300" s="155">
        <v>325.05599999999998</v>
      </c>
      <c r="I300" s="156"/>
      <c r="L300" s="152"/>
      <c r="M300" s="157"/>
      <c r="T300" s="158"/>
      <c r="AT300" s="153" t="s">
        <v>135</v>
      </c>
      <c r="AU300" s="153" t="s">
        <v>82</v>
      </c>
      <c r="AV300" s="13" t="s">
        <v>82</v>
      </c>
      <c r="AW300" s="13" t="s">
        <v>33</v>
      </c>
      <c r="AX300" s="13" t="s">
        <v>72</v>
      </c>
      <c r="AY300" s="153" t="s">
        <v>124</v>
      </c>
    </row>
    <row r="301" spans="2:65" s="13" customFormat="1">
      <c r="B301" s="152"/>
      <c r="D301" s="146" t="s">
        <v>135</v>
      </c>
      <c r="E301" s="153" t="s">
        <v>19</v>
      </c>
      <c r="F301" s="154" t="s">
        <v>427</v>
      </c>
      <c r="H301" s="155">
        <v>3.444</v>
      </c>
      <c r="I301" s="156"/>
      <c r="L301" s="152"/>
      <c r="M301" s="157"/>
      <c r="T301" s="158"/>
      <c r="AT301" s="153" t="s">
        <v>135</v>
      </c>
      <c r="AU301" s="153" t="s">
        <v>82</v>
      </c>
      <c r="AV301" s="13" t="s">
        <v>82</v>
      </c>
      <c r="AW301" s="13" t="s">
        <v>33</v>
      </c>
      <c r="AX301" s="13" t="s">
        <v>72</v>
      </c>
      <c r="AY301" s="153" t="s">
        <v>124</v>
      </c>
    </row>
    <row r="302" spans="2:65" s="13" customFormat="1">
      <c r="B302" s="152"/>
      <c r="D302" s="146" t="s">
        <v>135</v>
      </c>
      <c r="E302" s="153" t="s">
        <v>19</v>
      </c>
      <c r="F302" s="154" t="s">
        <v>428</v>
      </c>
      <c r="H302" s="155">
        <v>16.228000000000002</v>
      </c>
      <c r="I302" s="156"/>
      <c r="L302" s="152"/>
      <c r="M302" s="157"/>
      <c r="T302" s="158"/>
      <c r="AT302" s="153" t="s">
        <v>135</v>
      </c>
      <c r="AU302" s="153" t="s">
        <v>82</v>
      </c>
      <c r="AV302" s="13" t="s">
        <v>82</v>
      </c>
      <c r="AW302" s="13" t="s">
        <v>33</v>
      </c>
      <c r="AX302" s="13" t="s">
        <v>72</v>
      </c>
      <c r="AY302" s="153" t="s">
        <v>124</v>
      </c>
    </row>
    <row r="303" spans="2:65" s="14" customFormat="1">
      <c r="B303" s="159"/>
      <c r="D303" s="146" t="s">
        <v>135</v>
      </c>
      <c r="E303" s="160" t="s">
        <v>19</v>
      </c>
      <c r="F303" s="161" t="s">
        <v>139</v>
      </c>
      <c r="H303" s="162">
        <v>493.55399999999997</v>
      </c>
      <c r="I303" s="163"/>
      <c r="L303" s="159"/>
      <c r="M303" s="164"/>
      <c r="T303" s="165"/>
      <c r="AT303" s="160" t="s">
        <v>135</v>
      </c>
      <c r="AU303" s="160" t="s">
        <v>82</v>
      </c>
      <c r="AV303" s="14" t="s">
        <v>131</v>
      </c>
      <c r="AW303" s="14" t="s">
        <v>33</v>
      </c>
      <c r="AX303" s="14" t="s">
        <v>80</v>
      </c>
      <c r="AY303" s="160" t="s">
        <v>124</v>
      </c>
    </row>
    <row r="304" spans="2:65" s="1" customFormat="1" ht="24.2" customHeight="1">
      <c r="B304" s="33"/>
      <c r="C304" s="128" t="s">
        <v>429</v>
      </c>
      <c r="D304" s="128" t="s">
        <v>126</v>
      </c>
      <c r="E304" s="129" t="s">
        <v>430</v>
      </c>
      <c r="F304" s="130" t="s">
        <v>431</v>
      </c>
      <c r="G304" s="131" t="s">
        <v>214</v>
      </c>
      <c r="H304" s="132">
        <v>1.046</v>
      </c>
      <c r="I304" s="133"/>
      <c r="J304" s="134">
        <f>ROUND(I304*H304,2)</f>
        <v>0</v>
      </c>
      <c r="K304" s="130" t="s">
        <v>19</v>
      </c>
      <c r="L304" s="33"/>
      <c r="M304" s="135" t="s">
        <v>19</v>
      </c>
      <c r="N304" s="136" t="s">
        <v>43</v>
      </c>
      <c r="P304" s="137">
        <f>O304*H304</f>
        <v>0</v>
      </c>
      <c r="Q304" s="137">
        <v>0</v>
      </c>
      <c r="R304" s="137">
        <f>Q304*H304</f>
        <v>0</v>
      </c>
      <c r="S304" s="137">
        <v>0</v>
      </c>
      <c r="T304" s="138">
        <f>S304*H304</f>
        <v>0</v>
      </c>
      <c r="AR304" s="139" t="s">
        <v>131</v>
      </c>
      <c r="AT304" s="139" t="s">
        <v>126</v>
      </c>
      <c r="AU304" s="139" t="s">
        <v>82</v>
      </c>
      <c r="AY304" s="18" t="s">
        <v>124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8" t="s">
        <v>80</v>
      </c>
      <c r="BK304" s="140">
        <f>ROUND(I304*H304,2)</f>
        <v>0</v>
      </c>
      <c r="BL304" s="18" t="s">
        <v>131</v>
      </c>
      <c r="BM304" s="139" t="s">
        <v>432</v>
      </c>
    </row>
    <row r="305" spans="2:65" s="12" customFormat="1">
      <c r="B305" s="145"/>
      <c r="D305" s="146" t="s">
        <v>135</v>
      </c>
      <c r="E305" s="147" t="s">
        <v>19</v>
      </c>
      <c r="F305" s="148" t="s">
        <v>387</v>
      </c>
      <c r="H305" s="147" t="s">
        <v>19</v>
      </c>
      <c r="I305" s="149"/>
      <c r="L305" s="145"/>
      <c r="M305" s="150"/>
      <c r="T305" s="151"/>
      <c r="AT305" s="147" t="s">
        <v>135</v>
      </c>
      <c r="AU305" s="147" t="s">
        <v>82</v>
      </c>
      <c r="AV305" s="12" t="s">
        <v>80</v>
      </c>
      <c r="AW305" s="12" t="s">
        <v>33</v>
      </c>
      <c r="AX305" s="12" t="s">
        <v>72</v>
      </c>
      <c r="AY305" s="147" t="s">
        <v>124</v>
      </c>
    </row>
    <row r="306" spans="2:65" s="13" customFormat="1">
      <c r="B306" s="152"/>
      <c r="D306" s="146" t="s">
        <v>135</v>
      </c>
      <c r="E306" s="153" t="s">
        <v>19</v>
      </c>
      <c r="F306" s="154" t="s">
        <v>388</v>
      </c>
      <c r="H306" s="155">
        <v>1.046</v>
      </c>
      <c r="I306" s="156"/>
      <c r="L306" s="152"/>
      <c r="M306" s="157"/>
      <c r="T306" s="158"/>
      <c r="AT306" s="153" t="s">
        <v>135</v>
      </c>
      <c r="AU306" s="153" t="s">
        <v>82</v>
      </c>
      <c r="AV306" s="13" t="s">
        <v>82</v>
      </c>
      <c r="AW306" s="13" t="s">
        <v>33</v>
      </c>
      <c r="AX306" s="13" t="s">
        <v>80</v>
      </c>
      <c r="AY306" s="153" t="s">
        <v>124</v>
      </c>
    </row>
    <row r="307" spans="2:65" s="1" customFormat="1" ht="24.2" customHeight="1">
      <c r="B307" s="33"/>
      <c r="C307" s="128" t="s">
        <v>433</v>
      </c>
      <c r="D307" s="128" t="s">
        <v>126</v>
      </c>
      <c r="E307" s="129" t="s">
        <v>434</v>
      </c>
      <c r="F307" s="130" t="s">
        <v>435</v>
      </c>
      <c r="G307" s="131" t="s">
        <v>214</v>
      </c>
      <c r="H307" s="132">
        <v>100.77500000000001</v>
      </c>
      <c r="I307" s="133"/>
      <c r="J307" s="134">
        <f>ROUND(I307*H307,2)</f>
        <v>0</v>
      </c>
      <c r="K307" s="130" t="s">
        <v>19</v>
      </c>
      <c r="L307" s="33"/>
      <c r="M307" s="135" t="s">
        <v>19</v>
      </c>
      <c r="N307" s="136" t="s">
        <v>43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131</v>
      </c>
      <c r="AT307" s="139" t="s">
        <v>126</v>
      </c>
      <c r="AU307" s="139" t="s">
        <v>82</v>
      </c>
      <c r="AY307" s="18" t="s">
        <v>124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8" t="s">
        <v>80</v>
      </c>
      <c r="BK307" s="140">
        <f>ROUND(I307*H307,2)</f>
        <v>0</v>
      </c>
      <c r="BL307" s="18" t="s">
        <v>131</v>
      </c>
      <c r="BM307" s="139" t="s">
        <v>436</v>
      </c>
    </row>
    <row r="308" spans="2:65" s="13" customFormat="1">
      <c r="B308" s="152"/>
      <c r="D308" s="146" t="s">
        <v>135</v>
      </c>
      <c r="E308" s="153" t="s">
        <v>19</v>
      </c>
      <c r="F308" s="154" t="s">
        <v>400</v>
      </c>
      <c r="H308" s="155">
        <v>100.77500000000001</v>
      </c>
      <c r="I308" s="156"/>
      <c r="L308" s="152"/>
      <c r="M308" s="157"/>
      <c r="T308" s="158"/>
      <c r="AT308" s="153" t="s">
        <v>135</v>
      </c>
      <c r="AU308" s="153" t="s">
        <v>82</v>
      </c>
      <c r="AV308" s="13" t="s">
        <v>82</v>
      </c>
      <c r="AW308" s="13" t="s">
        <v>33</v>
      </c>
      <c r="AX308" s="13" t="s">
        <v>80</v>
      </c>
      <c r="AY308" s="153" t="s">
        <v>124</v>
      </c>
    </row>
    <row r="309" spans="2:65" s="1" customFormat="1" ht="24.2" customHeight="1">
      <c r="B309" s="33"/>
      <c r="C309" s="128" t="s">
        <v>437</v>
      </c>
      <c r="D309" s="128" t="s">
        <v>126</v>
      </c>
      <c r="E309" s="129" t="s">
        <v>438</v>
      </c>
      <c r="F309" s="130" t="s">
        <v>439</v>
      </c>
      <c r="G309" s="131" t="s">
        <v>214</v>
      </c>
      <c r="H309" s="132">
        <v>16.228000000000002</v>
      </c>
      <c r="I309" s="133"/>
      <c r="J309" s="134">
        <f>ROUND(I309*H309,2)</f>
        <v>0</v>
      </c>
      <c r="K309" s="130" t="s">
        <v>19</v>
      </c>
      <c r="L309" s="33"/>
      <c r="M309" s="135" t="s">
        <v>19</v>
      </c>
      <c r="N309" s="136" t="s">
        <v>43</v>
      </c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AR309" s="139" t="s">
        <v>131</v>
      </c>
      <c r="AT309" s="139" t="s">
        <v>126</v>
      </c>
      <c r="AU309" s="139" t="s">
        <v>82</v>
      </c>
      <c r="AY309" s="18" t="s">
        <v>124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8" t="s">
        <v>80</v>
      </c>
      <c r="BK309" s="140">
        <f>ROUND(I309*H309,2)</f>
        <v>0</v>
      </c>
      <c r="BL309" s="18" t="s">
        <v>131</v>
      </c>
      <c r="BM309" s="139" t="s">
        <v>440</v>
      </c>
    </row>
    <row r="310" spans="2:65" s="13" customFormat="1">
      <c r="B310" s="152"/>
      <c r="D310" s="146" t="s">
        <v>135</v>
      </c>
      <c r="E310" s="153" t="s">
        <v>19</v>
      </c>
      <c r="F310" s="154" t="s">
        <v>428</v>
      </c>
      <c r="H310" s="155">
        <v>16.228000000000002</v>
      </c>
      <c r="I310" s="156"/>
      <c r="L310" s="152"/>
      <c r="M310" s="157"/>
      <c r="T310" s="158"/>
      <c r="AT310" s="153" t="s">
        <v>135</v>
      </c>
      <c r="AU310" s="153" t="s">
        <v>82</v>
      </c>
      <c r="AV310" s="13" t="s">
        <v>82</v>
      </c>
      <c r="AW310" s="13" t="s">
        <v>33</v>
      </c>
      <c r="AX310" s="13" t="s">
        <v>80</v>
      </c>
      <c r="AY310" s="153" t="s">
        <v>124</v>
      </c>
    </row>
    <row r="311" spans="2:65" s="11" customFormat="1" ht="22.9" customHeight="1">
      <c r="B311" s="116"/>
      <c r="D311" s="117" t="s">
        <v>71</v>
      </c>
      <c r="E311" s="126" t="s">
        <v>441</v>
      </c>
      <c r="F311" s="126" t="s">
        <v>442</v>
      </c>
      <c r="I311" s="119"/>
      <c r="J311" s="127">
        <f>BK311</f>
        <v>0</v>
      </c>
      <c r="L311" s="116"/>
      <c r="M311" s="121"/>
      <c r="P311" s="122">
        <f>SUM(P312:P313)</f>
        <v>0</v>
      </c>
      <c r="R311" s="122">
        <f>SUM(R312:R313)</f>
        <v>0</v>
      </c>
      <c r="T311" s="123">
        <f>SUM(T312:T313)</f>
        <v>0</v>
      </c>
      <c r="AR311" s="117" t="s">
        <v>80</v>
      </c>
      <c r="AT311" s="124" t="s">
        <v>71</v>
      </c>
      <c r="AU311" s="124" t="s">
        <v>80</v>
      </c>
      <c r="AY311" s="117" t="s">
        <v>124</v>
      </c>
      <c r="BK311" s="125">
        <f>SUM(BK312:BK313)</f>
        <v>0</v>
      </c>
    </row>
    <row r="312" spans="2:65" s="1" customFormat="1" ht="24.2" customHeight="1">
      <c r="B312" s="33"/>
      <c r="C312" s="128" t="s">
        <v>443</v>
      </c>
      <c r="D312" s="128" t="s">
        <v>126</v>
      </c>
      <c r="E312" s="129" t="s">
        <v>444</v>
      </c>
      <c r="F312" s="130" t="s">
        <v>445</v>
      </c>
      <c r="G312" s="131" t="s">
        <v>214</v>
      </c>
      <c r="H312" s="132">
        <v>175.947</v>
      </c>
      <c r="I312" s="133"/>
      <c r="J312" s="134">
        <f>ROUND(I312*H312,2)</f>
        <v>0</v>
      </c>
      <c r="K312" s="130" t="s">
        <v>130</v>
      </c>
      <c r="L312" s="33"/>
      <c r="M312" s="135" t="s">
        <v>19</v>
      </c>
      <c r="N312" s="136" t="s">
        <v>43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131</v>
      </c>
      <c r="AT312" s="139" t="s">
        <v>126</v>
      </c>
      <c r="AU312" s="139" t="s">
        <v>82</v>
      </c>
      <c r="AY312" s="18" t="s">
        <v>124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8" t="s">
        <v>80</v>
      </c>
      <c r="BK312" s="140">
        <f>ROUND(I312*H312,2)</f>
        <v>0</v>
      </c>
      <c r="BL312" s="18" t="s">
        <v>131</v>
      </c>
      <c r="BM312" s="139" t="s">
        <v>446</v>
      </c>
    </row>
    <row r="313" spans="2:65" s="1" customFormat="1">
      <c r="B313" s="33"/>
      <c r="D313" s="141" t="s">
        <v>133</v>
      </c>
      <c r="F313" s="142" t="s">
        <v>447</v>
      </c>
      <c r="I313" s="143"/>
      <c r="L313" s="33"/>
      <c r="M313" s="144"/>
      <c r="T313" s="52"/>
      <c r="AT313" s="18" t="s">
        <v>133</v>
      </c>
      <c r="AU313" s="18" t="s">
        <v>82</v>
      </c>
    </row>
    <row r="314" spans="2:65" s="11" customFormat="1" ht="25.9" customHeight="1">
      <c r="B314" s="116"/>
      <c r="D314" s="117" t="s">
        <v>71</v>
      </c>
      <c r="E314" s="118" t="s">
        <v>448</v>
      </c>
      <c r="F314" s="118" t="s">
        <v>449</v>
      </c>
      <c r="I314" s="119"/>
      <c r="J314" s="120">
        <f>BK314</f>
        <v>0</v>
      </c>
      <c r="L314" s="116"/>
      <c r="M314" s="121"/>
      <c r="P314" s="122">
        <f>P315+P380+P393+P432+P439</f>
        <v>0</v>
      </c>
      <c r="R314" s="122">
        <f>R315+R380+R393+R432+R439</f>
        <v>15.995172844000001</v>
      </c>
      <c r="T314" s="123">
        <f>T315+T380+T393+T432+T439</f>
        <v>0</v>
      </c>
      <c r="AR314" s="117" t="s">
        <v>82</v>
      </c>
      <c r="AT314" s="124" t="s">
        <v>71</v>
      </c>
      <c r="AU314" s="124" t="s">
        <v>72</v>
      </c>
      <c r="AY314" s="117" t="s">
        <v>124</v>
      </c>
      <c r="BK314" s="125">
        <f>BK315+BK380+BK393+BK432+BK439</f>
        <v>0</v>
      </c>
    </row>
    <row r="315" spans="2:65" s="11" customFormat="1" ht="22.9" customHeight="1">
      <c r="B315" s="116"/>
      <c r="D315" s="117" t="s">
        <v>71</v>
      </c>
      <c r="E315" s="126" t="s">
        <v>450</v>
      </c>
      <c r="F315" s="126" t="s">
        <v>451</v>
      </c>
      <c r="I315" s="119"/>
      <c r="J315" s="127">
        <f>BK315</f>
        <v>0</v>
      </c>
      <c r="L315" s="116"/>
      <c r="M315" s="121"/>
      <c r="P315" s="122">
        <f>SUM(P316:P379)</f>
        <v>0</v>
      </c>
      <c r="R315" s="122">
        <f>SUM(R316:R379)</f>
        <v>3.4462703999999995</v>
      </c>
      <c r="T315" s="123">
        <f>SUM(T316:T379)</f>
        <v>0</v>
      </c>
      <c r="AR315" s="117" t="s">
        <v>82</v>
      </c>
      <c r="AT315" s="124" t="s">
        <v>71</v>
      </c>
      <c r="AU315" s="124" t="s">
        <v>80</v>
      </c>
      <c r="AY315" s="117" t="s">
        <v>124</v>
      </c>
      <c r="BK315" s="125">
        <f>SUM(BK316:BK379)</f>
        <v>0</v>
      </c>
    </row>
    <row r="316" spans="2:65" s="1" customFormat="1" ht="21.75" customHeight="1">
      <c r="B316" s="33"/>
      <c r="C316" s="128" t="s">
        <v>452</v>
      </c>
      <c r="D316" s="128" t="s">
        <v>126</v>
      </c>
      <c r="E316" s="129" t="s">
        <v>453</v>
      </c>
      <c r="F316" s="130" t="s">
        <v>454</v>
      </c>
      <c r="G316" s="131" t="s">
        <v>129</v>
      </c>
      <c r="H316" s="132">
        <v>191.2</v>
      </c>
      <c r="I316" s="133"/>
      <c r="J316" s="134">
        <f>ROUND(I316*H316,2)</f>
        <v>0</v>
      </c>
      <c r="K316" s="130" t="s">
        <v>130</v>
      </c>
      <c r="L316" s="33"/>
      <c r="M316" s="135" t="s">
        <v>19</v>
      </c>
      <c r="N316" s="136" t="s">
        <v>43</v>
      </c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AR316" s="139" t="s">
        <v>236</v>
      </c>
      <c r="AT316" s="139" t="s">
        <v>126</v>
      </c>
      <c r="AU316" s="139" t="s">
        <v>82</v>
      </c>
      <c r="AY316" s="18" t="s">
        <v>124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8" t="s">
        <v>80</v>
      </c>
      <c r="BK316" s="140">
        <f>ROUND(I316*H316,2)</f>
        <v>0</v>
      </c>
      <c r="BL316" s="18" t="s">
        <v>236</v>
      </c>
      <c r="BM316" s="139" t="s">
        <v>455</v>
      </c>
    </row>
    <row r="317" spans="2:65" s="1" customFormat="1">
      <c r="B317" s="33"/>
      <c r="D317" s="141" t="s">
        <v>133</v>
      </c>
      <c r="F317" s="142" t="s">
        <v>456</v>
      </c>
      <c r="I317" s="143"/>
      <c r="L317" s="33"/>
      <c r="M317" s="144"/>
      <c r="T317" s="52"/>
      <c r="AT317" s="18" t="s">
        <v>133</v>
      </c>
      <c r="AU317" s="18" t="s">
        <v>82</v>
      </c>
    </row>
    <row r="318" spans="2:65" s="12" customFormat="1">
      <c r="B318" s="145"/>
      <c r="D318" s="146" t="s">
        <v>135</v>
      </c>
      <c r="E318" s="147" t="s">
        <v>19</v>
      </c>
      <c r="F318" s="148" t="s">
        <v>144</v>
      </c>
      <c r="H318" s="147" t="s">
        <v>19</v>
      </c>
      <c r="I318" s="149"/>
      <c r="L318" s="145"/>
      <c r="M318" s="150"/>
      <c r="T318" s="151"/>
      <c r="AT318" s="147" t="s">
        <v>135</v>
      </c>
      <c r="AU318" s="147" t="s">
        <v>82</v>
      </c>
      <c r="AV318" s="12" t="s">
        <v>80</v>
      </c>
      <c r="AW318" s="12" t="s">
        <v>33</v>
      </c>
      <c r="AX318" s="12" t="s">
        <v>72</v>
      </c>
      <c r="AY318" s="147" t="s">
        <v>124</v>
      </c>
    </row>
    <row r="319" spans="2:65" s="12" customFormat="1">
      <c r="B319" s="145"/>
      <c r="D319" s="146" t="s">
        <v>135</v>
      </c>
      <c r="E319" s="147" t="s">
        <v>19</v>
      </c>
      <c r="F319" s="148" t="s">
        <v>457</v>
      </c>
      <c r="H319" s="147" t="s">
        <v>19</v>
      </c>
      <c r="I319" s="149"/>
      <c r="L319" s="145"/>
      <c r="M319" s="150"/>
      <c r="T319" s="151"/>
      <c r="AT319" s="147" t="s">
        <v>135</v>
      </c>
      <c r="AU319" s="147" t="s">
        <v>82</v>
      </c>
      <c r="AV319" s="12" t="s">
        <v>80</v>
      </c>
      <c r="AW319" s="12" t="s">
        <v>33</v>
      </c>
      <c r="AX319" s="12" t="s">
        <v>72</v>
      </c>
      <c r="AY319" s="147" t="s">
        <v>124</v>
      </c>
    </row>
    <row r="320" spans="2:65" s="13" customFormat="1">
      <c r="B320" s="152"/>
      <c r="D320" s="146" t="s">
        <v>135</v>
      </c>
      <c r="E320" s="153" t="s">
        <v>19</v>
      </c>
      <c r="F320" s="154" t="s">
        <v>458</v>
      </c>
      <c r="H320" s="155">
        <v>186.1</v>
      </c>
      <c r="I320" s="156"/>
      <c r="L320" s="152"/>
      <c r="M320" s="157"/>
      <c r="T320" s="158"/>
      <c r="AT320" s="153" t="s">
        <v>135</v>
      </c>
      <c r="AU320" s="153" t="s">
        <v>82</v>
      </c>
      <c r="AV320" s="13" t="s">
        <v>82</v>
      </c>
      <c r="AW320" s="13" t="s">
        <v>33</v>
      </c>
      <c r="AX320" s="13" t="s">
        <v>72</v>
      </c>
      <c r="AY320" s="153" t="s">
        <v>124</v>
      </c>
    </row>
    <row r="321" spans="2:65" s="13" customFormat="1">
      <c r="B321" s="152"/>
      <c r="D321" s="146" t="s">
        <v>135</v>
      </c>
      <c r="E321" s="153" t="s">
        <v>19</v>
      </c>
      <c r="F321" s="154" t="s">
        <v>459</v>
      </c>
      <c r="H321" s="155">
        <v>5.0999999999999996</v>
      </c>
      <c r="I321" s="156"/>
      <c r="L321" s="152"/>
      <c r="M321" s="157"/>
      <c r="T321" s="158"/>
      <c r="AT321" s="153" t="s">
        <v>135</v>
      </c>
      <c r="AU321" s="153" t="s">
        <v>82</v>
      </c>
      <c r="AV321" s="13" t="s">
        <v>82</v>
      </c>
      <c r="AW321" s="13" t="s">
        <v>33</v>
      </c>
      <c r="AX321" s="13" t="s">
        <v>72</v>
      </c>
      <c r="AY321" s="153" t="s">
        <v>124</v>
      </c>
    </row>
    <row r="322" spans="2:65" s="14" customFormat="1">
      <c r="B322" s="159"/>
      <c r="D322" s="146" t="s">
        <v>135</v>
      </c>
      <c r="E322" s="160" t="s">
        <v>19</v>
      </c>
      <c r="F322" s="161" t="s">
        <v>139</v>
      </c>
      <c r="H322" s="162">
        <v>191.2</v>
      </c>
      <c r="I322" s="163"/>
      <c r="L322" s="159"/>
      <c r="M322" s="164"/>
      <c r="T322" s="165"/>
      <c r="AT322" s="160" t="s">
        <v>135</v>
      </c>
      <c r="AU322" s="160" t="s">
        <v>82</v>
      </c>
      <c r="AV322" s="14" t="s">
        <v>131</v>
      </c>
      <c r="AW322" s="14" t="s">
        <v>33</v>
      </c>
      <c r="AX322" s="14" t="s">
        <v>80</v>
      </c>
      <c r="AY322" s="160" t="s">
        <v>124</v>
      </c>
    </row>
    <row r="323" spans="2:65" s="1" customFormat="1" ht="16.5" customHeight="1">
      <c r="B323" s="33"/>
      <c r="C323" s="166" t="s">
        <v>460</v>
      </c>
      <c r="D323" s="166" t="s">
        <v>211</v>
      </c>
      <c r="E323" s="167" t="s">
        <v>461</v>
      </c>
      <c r="F323" s="168" t="s">
        <v>462</v>
      </c>
      <c r="G323" s="169" t="s">
        <v>463</v>
      </c>
      <c r="H323" s="170">
        <v>57.36</v>
      </c>
      <c r="I323" s="171"/>
      <c r="J323" s="172">
        <f>ROUND(I323*H323,2)</f>
        <v>0</v>
      </c>
      <c r="K323" s="168" t="s">
        <v>130</v>
      </c>
      <c r="L323" s="173"/>
      <c r="M323" s="174" t="s">
        <v>19</v>
      </c>
      <c r="N323" s="175" t="s">
        <v>43</v>
      </c>
      <c r="P323" s="137">
        <f>O323*H323</f>
        <v>0</v>
      </c>
      <c r="Q323" s="137">
        <v>1E-3</v>
      </c>
      <c r="R323" s="137">
        <f>Q323*H323</f>
        <v>5.7360000000000001E-2</v>
      </c>
      <c r="S323" s="137">
        <v>0</v>
      </c>
      <c r="T323" s="138">
        <f>S323*H323</f>
        <v>0</v>
      </c>
      <c r="AR323" s="139" t="s">
        <v>343</v>
      </c>
      <c r="AT323" s="139" t="s">
        <v>211</v>
      </c>
      <c r="AU323" s="139" t="s">
        <v>82</v>
      </c>
      <c r="AY323" s="18" t="s">
        <v>124</v>
      </c>
      <c r="BE323" s="140">
        <f>IF(N323="základní",J323,0)</f>
        <v>0</v>
      </c>
      <c r="BF323" s="140">
        <f>IF(N323="snížená",J323,0)</f>
        <v>0</v>
      </c>
      <c r="BG323" s="140">
        <f>IF(N323="zákl. přenesená",J323,0)</f>
        <v>0</v>
      </c>
      <c r="BH323" s="140">
        <f>IF(N323="sníž. přenesená",J323,0)</f>
        <v>0</v>
      </c>
      <c r="BI323" s="140">
        <f>IF(N323="nulová",J323,0)</f>
        <v>0</v>
      </c>
      <c r="BJ323" s="18" t="s">
        <v>80</v>
      </c>
      <c r="BK323" s="140">
        <f>ROUND(I323*H323,2)</f>
        <v>0</v>
      </c>
      <c r="BL323" s="18" t="s">
        <v>236</v>
      </c>
      <c r="BM323" s="139" t="s">
        <v>464</v>
      </c>
    </row>
    <row r="324" spans="2:65" s="13" customFormat="1">
      <c r="B324" s="152"/>
      <c r="D324" s="146" t="s">
        <v>135</v>
      </c>
      <c r="E324" s="153" t="s">
        <v>19</v>
      </c>
      <c r="F324" s="154" t="s">
        <v>465</v>
      </c>
      <c r="H324" s="155">
        <v>57.36</v>
      </c>
      <c r="I324" s="156"/>
      <c r="L324" s="152"/>
      <c r="M324" s="157"/>
      <c r="T324" s="158"/>
      <c r="AT324" s="153" t="s">
        <v>135</v>
      </c>
      <c r="AU324" s="153" t="s">
        <v>82</v>
      </c>
      <c r="AV324" s="13" t="s">
        <v>82</v>
      </c>
      <c r="AW324" s="13" t="s">
        <v>33</v>
      </c>
      <c r="AX324" s="13" t="s">
        <v>80</v>
      </c>
      <c r="AY324" s="153" t="s">
        <v>124</v>
      </c>
    </row>
    <row r="325" spans="2:65" s="1" customFormat="1" ht="16.5" customHeight="1">
      <c r="B325" s="33"/>
      <c r="C325" s="128" t="s">
        <v>466</v>
      </c>
      <c r="D325" s="128" t="s">
        <v>126</v>
      </c>
      <c r="E325" s="129" t="s">
        <v>467</v>
      </c>
      <c r="F325" s="130" t="s">
        <v>468</v>
      </c>
      <c r="G325" s="131" t="s">
        <v>129</v>
      </c>
      <c r="H325" s="132">
        <v>382.4</v>
      </c>
      <c r="I325" s="133"/>
      <c r="J325" s="134">
        <f>ROUND(I325*H325,2)</f>
        <v>0</v>
      </c>
      <c r="K325" s="130" t="s">
        <v>130</v>
      </c>
      <c r="L325" s="33"/>
      <c r="M325" s="135" t="s">
        <v>19</v>
      </c>
      <c r="N325" s="136" t="s">
        <v>43</v>
      </c>
      <c r="P325" s="137">
        <f>O325*H325</f>
        <v>0</v>
      </c>
      <c r="Q325" s="137">
        <v>4.0000000000000002E-4</v>
      </c>
      <c r="R325" s="137">
        <f>Q325*H325</f>
        <v>0.15295999999999998</v>
      </c>
      <c r="S325" s="137">
        <v>0</v>
      </c>
      <c r="T325" s="138">
        <f>S325*H325</f>
        <v>0</v>
      </c>
      <c r="AR325" s="139" t="s">
        <v>236</v>
      </c>
      <c r="AT325" s="139" t="s">
        <v>126</v>
      </c>
      <c r="AU325" s="139" t="s">
        <v>82</v>
      </c>
      <c r="AY325" s="18" t="s">
        <v>124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8" t="s">
        <v>80</v>
      </c>
      <c r="BK325" s="140">
        <f>ROUND(I325*H325,2)</f>
        <v>0</v>
      </c>
      <c r="BL325" s="18" t="s">
        <v>236</v>
      </c>
      <c r="BM325" s="139" t="s">
        <v>469</v>
      </c>
    </row>
    <row r="326" spans="2:65" s="1" customFormat="1">
      <c r="B326" s="33"/>
      <c r="D326" s="141" t="s">
        <v>133</v>
      </c>
      <c r="F326" s="142" t="s">
        <v>470</v>
      </c>
      <c r="I326" s="143"/>
      <c r="L326" s="33"/>
      <c r="M326" s="144"/>
      <c r="T326" s="52"/>
      <c r="AT326" s="18" t="s">
        <v>133</v>
      </c>
      <c r="AU326" s="18" t="s">
        <v>82</v>
      </c>
    </row>
    <row r="327" spans="2:65" s="12" customFormat="1">
      <c r="B327" s="145"/>
      <c r="D327" s="146" t="s">
        <v>135</v>
      </c>
      <c r="E327" s="147" t="s">
        <v>19</v>
      </c>
      <c r="F327" s="148" t="s">
        <v>144</v>
      </c>
      <c r="H327" s="147" t="s">
        <v>19</v>
      </c>
      <c r="I327" s="149"/>
      <c r="L327" s="145"/>
      <c r="M327" s="150"/>
      <c r="T327" s="151"/>
      <c r="AT327" s="147" t="s">
        <v>135</v>
      </c>
      <c r="AU327" s="147" t="s">
        <v>82</v>
      </c>
      <c r="AV327" s="12" t="s">
        <v>80</v>
      </c>
      <c r="AW327" s="12" t="s">
        <v>33</v>
      </c>
      <c r="AX327" s="12" t="s">
        <v>72</v>
      </c>
      <c r="AY327" s="147" t="s">
        <v>124</v>
      </c>
    </row>
    <row r="328" spans="2:65" s="12" customFormat="1">
      <c r="B328" s="145"/>
      <c r="D328" s="146" t="s">
        <v>135</v>
      </c>
      <c r="E328" s="147" t="s">
        <v>19</v>
      </c>
      <c r="F328" s="148" t="s">
        <v>471</v>
      </c>
      <c r="H328" s="147" t="s">
        <v>19</v>
      </c>
      <c r="I328" s="149"/>
      <c r="L328" s="145"/>
      <c r="M328" s="150"/>
      <c r="T328" s="151"/>
      <c r="AT328" s="147" t="s">
        <v>135</v>
      </c>
      <c r="AU328" s="147" t="s">
        <v>82</v>
      </c>
      <c r="AV328" s="12" t="s">
        <v>80</v>
      </c>
      <c r="AW328" s="12" t="s">
        <v>33</v>
      </c>
      <c r="AX328" s="12" t="s">
        <v>72</v>
      </c>
      <c r="AY328" s="147" t="s">
        <v>124</v>
      </c>
    </row>
    <row r="329" spans="2:65" s="13" customFormat="1">
      <c r="B329" s="152"/>
      <c r="D329" s="146" t="s">
        <v>135</v>
      </c>
      <c r="E329" s="153" t="s">
        <v>19</v>
      </c>
      <c r="F329" s="154" t="s">
        <v>458</v>
      </c>
      <c r="H329" s="155">
        <v>186.1</v>
      </c>
      <c r="I329" s="156"/>
      <c r="L329" s="152"/>
      <c r="M329" s="157"/>
      <c r="T329" s="158"/>
      <c r="AT329" s="153" t="s">
        <v>135</v>
      </c>
      <c r="AU329" s="153" t="s">
        <v>82</v>
      </c>
      <c r="AV329" s="13" t="s">
        <v>82</v>
      </c>
      <c r="AW329" s="13" t="s">
        <v>33</v>
      </c>
      <c r="AX329" s="13" t="s">
        <v>72</v>
      </c>
      <c r="AY329" s="153" t="s">
        <v>124</v>
      </c>
    </row>
    <row r="330" spans="2:65" s="13" customFormat="1">
      <c r="B330" s="152"/>
      <c r="D330" s="146" t="s">
        <v>135</v>
      </c>
      <c r="E330" s="153" t="s">
        <v>19</v>
      </c>
      <c r="F330" s="154" t="s">
        <v>459</v>
      </c>
      <c r="H330" s="155">
        <v>5.0999999999999996</v>
      </c>
      <c r="I330" s="156"/>
      <c r="L330" s="152"/>
      <c r="M330" s="157"/>
      <c r="T330" s="158"/>
      <c r="AT330" s="153" t="s">
        <v>135</v>
      </c>
      <c r="AU330" s="153" t="s">
        <v>82</v>
      </c>
      <c r="AV330" s="13" t="s">
        <v>82</v>
      </c>
      <c r="AW330" s="13" t="s">
        <v>33</v>
      </c>
      <c r="AX330" s="13" t="s">
        <v>72</v>
      </c>
      <c r="AY330" s="153" t="s">
        <v>124</v>
      </c>
    </row>
    <row r="331" spans="2:65" s="12" customFormat="1">
      <c r="B331" s="145"/>
      <c r="D331" s="146" t="s">
        <v>135</v>
      </c>
      <c r="E331" s="147" t="s">
        <v>19</v>
      </c>
      <c r="F331" s="148" t="s">
        <v>472</v>
      </c>
      <c r="H331" s="147" t="s">
        <v>19</v>
      </c>
      <c r="I331" s="149"/>
      <c r="L331" s="145"/>
      <c r="M331" s="150"/>
      <c r="T331" s="151"/>
      <c r="AT331" s="147" t="s">
        <v>135</v>
      </c>
      <c r="AU331" s="147" t="s">
        <v>82</v>
      </c>
      <c r="AV331" s="12" t="s">
        <v>80</v>
      </c>
      <c r="AW331" s="12" t="s">
        <v>33</v>
      </c>
      <c r="AX331" s="12" t="s">
        <v>72</v>
      </c>
      <c r="AY331" s="147" t="s">
        <v>124</v>
      </c>
    </row>
    <row r="332" spans="2:65" s="13" customFormat="1">
      <c r="B332" s="152"/>
      <c r="D332" s="146" t="s">
        <v>135</v>
      </c>
      <c r="E332" s="153" t="s">
        <v>19</v>
      </c>
      <c r="F332" s="154" t="s">
        <v>458</v>
      </c>
      <c r="H332" s="155">
        <v>186.1</v>
      </c>
      <c r="I332" s="156"/>
      <c r="L332" s="152"/>
      <c r="M332" s="157"/>
      <c r="T332" s="158"/>
      <c r="AT332" s="153" t="s">
        <v>135</v>
      </c>
      <c r="AU332" s="153" t="s">
        <v>82</v>
      </c>
      <c r="AV332" s="13" t="s">
        <v>82</v>
      </c>
      <c r="AW332" s="13" t="s">
        <v>33</v>
      </c>
      <c r="AX332" s="13" t="s">
        <v>72</v>
      </c>
      <c r="AY332" s="153" t="s">
        <v>124</v>
      </c>
    </row>
    <row r="333" spans="2:65" s="13" customFormat="1">
      <c r="B333" s="152"/>
      <c r="D333" s="146" t="s">
        <v>135</v>
      </c>
      <c r="E333" s="153" t="s">
        <v>19</v>
      </c>
      <c r="F333" s="154" t="s">
        <v>459</v>
      </c>
      <c r="H333" s="155">
        <v>5.0999999999999996</v>
      </c>
      <c r="I333" s="156"/>
      <c r="L333" s="152"/>
      <c r="M333" s="157"/>
      <c r="T333" s="158"/>
      <c r="AT333" s="153" t="s">
        <v>135</v>
      </c>
      <c r="AU333" s="153" t="s">
        <v>82</v>
      </c>
      <c r="AV333" s="13" t="s">
        <v>82</v>
      </c>
      <c r="AW333" s="13" t="s">
        <v>33</v>
      </c>
      <c r="AX333" s="13" t="s">
        <v>72</v>
      </c>
      <c r="AY333" s="153" t="s">
        <v>124</v>
      </c>
    </row>
    <row r="334" spans="2:65" s="14" customFormat="1">
      <c r="B334" s="159"/>
      <c r="D334" s="146" t="s">
        <v>135</v>
      </c>
      <c r="E334" s="160" t="s">
        <v>19</v>
      </c>
      <c r="F334" s="161" t="s">
        <v>139</v>
      </c>
      <c r="H334" s="162">
        <v>382.4</v>
      </c>
      <c r="I334" s="163"/>
      <c r="L334" s="159"/>
      <c r="M334" s="164"/>
      <c r="T334" s="165"/>
      <c r="AT334" s="160" t="s">
        <v>135</v>
      </c>
      <c r="AU334" s="160" t="s">
        <v>82</v>
      </c>
      <c r="AV334" s="14" t="s">
        <v>131</v>
      </c>
      <c r="AW334" s="14" t="s">
        <v>33</v>
      </c>
      <c r="AX334" s="14" t="s">
        <v>80</v>
      </c>
      <c r="AY334" s="160" t="s">
        <v>124</v>
      </c>
    </row>
    <row r="335" spans="2:65" s="1" customFormat="1" ht="24.2" customHeight="1">
      <c r="B335" s="33"/>
      <c r="C335" s="166" t="s">
        <v>473</v>
      </c>
      <c r="D335" s="166" t="s">
        <v>211</v>
      </c>
      <c r="E335" s="167" t="s">
        <v>474</v>
      </c>
      <c r="F335" s="168" t="s">
        <v>475</v>
      </c>
      <c r="G335" s="169" t="s">
        <v>129</v>
      </c>
      <c r="H335" s="170">
        <v>222.84399999999999</v>
      </c>
      <c r="I335" s="171"/>
      <c r="J335" s="172">
        <f>ROUND(I335*H335,2)</f>
        <v>0</v>
      </c>
      <c r="K335" s="168" t="s">
        <v>130</v>
      </c>
      <c r="L335" s="173"/>
      <c r="M335" s="174" t="s">
        <v>19</v>
      </c>
      <c r="N335" s="175" t="s">
        <v>43</v>
      </c>
      <c r="P335" s="137">
        <f>O335*H335</f>
        <v>0</v>
      </c>
      <c r="Q335" s="137">
        <v>5.4000000000000003E-3</v>
      </c>
      <c r="R335" s="137">
        <f>Q335*H335</f>
        <v>1.2033576000000001</v>
      </c>
      <c r="S335" s="137">
        <v>0</v>
      </c>
      <c r="T335" s="138">
        <f>S335*H335</f>
        <v>0</v>
      </c>
      <c r="AR335" s="139" t="s">
        <v>343</v>
      </c>
      <c r="AT335" s="139" t="s">
        <v>211</v>
      </c>
      <c r="AU335" s="139" t="s">
        <v>82</v>
      </c>
      <c r="AY335" s="18" t="s">
        <v>124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8" t="s">
        <v>80</v>
      </c>
      <c r="BK335" s="140">
        <f>ROUND(I335*H335,2)</f>
        <v>0</v>
      </c>
      <c r="BL335" s="18" t="s">
        <v>236</v>
      </c>
      <c r="BM335" s="139" t="s">
        <v>476</v>
      </c>
    </row>
    <row r="336" spans="2:65" s="13" customFormat="1">
      <c r="B336" s="152"/>
      <c r="D336" s="146" t="s">
        <v>135</v>
      </c>
      <c r="F336" s="154" t="s">
        <v>477</v>
      </c>
      <c r="H336" s="155">
        <v>222.84399999999999</v>
      </c>
      <c r="I336" s="156"/>
      <c r="L336" s="152"/>
      <c r="M336" s="157"/>
      <c r="T336" s="158"/>
      <c r="AT336" s="153" t="s">
        <v>135</v>
      </c>
      <c r="AU336" s="153" t="s">
        <v>82</v>
      </c>
      <c r="AV336" s="13" t="s">
        <v>82</v>
      </c>
      <c r="AW336" s="13" t="s">
        <v>4</v>
      </c>
      <c r="AX336" s="13" t="s">
        <v>80</v>
      </c>
      <c r="AY336" s="153" t="s">
        <v>124</v>
      </c>
    </row>
    <row r="337" spans="2:65" s="1" customFormat="1" ht="24.2" customHeight="1">
      <c r="B337" s="33"/>
      <c r="C337" s="166" t="s">
        <v>478</v>
      </c>
      <c r="D337" s="166" t="s">
        <v>211</v>
      </c>
      <c r="E337" s="167" t="s">
        <v>479</v>
      </c>
      <c r="F337" s="168" t="s">
        <v>480</v>
      </c>
      <c r="G337" s="169" t="s">
        <v>129</v>
      </c>
      <c r="H337" s="170">
        <v>222.84399999999999</v>
      </c>
      <c r="I337" s="171"/>
      <c r="J337" s="172">
        <f>ROUND(I337*H337,2)</f>
        <v>0</v>
      </c>
      <c r="K337" s="168" t="s">
        <v>130</v>
      </c>
      <c r="L337" s="173"/>
      <c r="M337" s="174" t="s">
        <v>19</v>
      </c>
      <c r="N337" s="175" t="s">
        <v>43</v>
      </c>
      <c r="P337" s="137">
        <f>O337*H337</f>
        <v>0</v>
      </c>
      <c r="Q337" s="137">
        <v>6.6E-3</v>
      </c>
      <c r="R337" s="137">
        <f>Q337*H337</f>
        <v>1.4707703999999999</v>
      </c>
      <c r="S337" s="137">
        <v>0</v>
      </c>
      <c r="T337" s="138">
        <f>S337*H337</f>
        <v>0</v>
      </c>
      <c r="AR337" s="139" t="s">
        <v>343</v>
      </c>
      <c r="AT337" s="139" t="s">
        <v>211</v>
      </c>
      <c r="AU337" s="139" t="s">
        <v>82</v>
      </c>
      <c r="AY337" s="18" t="s">
        <v>124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8" t="s">
        <v>80</v>
      </c>
      <c r="BK337" s="140">
        <f>ROUND(I337*H337,2)</f>
        <v>0</v>
      </c>
      <c r="BL337" s="18" t="s">
        <v>236</v>
      </c>
      <c r="BM337" s="139" t="s">
        <v>481</v>
      </c>
    </row>
    <row r="338" spans="2:65" s="13" customFormat="1">
      <c r="B338" s="152"/>
      <c r="D338" s="146" t="s">
        <v>135</v>
      </c>
      <c r="F338" s="154" t="s">
        <v>477</v>
      </c>
      <c r="H338" s="155">
        <v>222.84399999999999</v>
      </c>
      <c r="I338" s="156"/>
      <c r="L338" s="152"/>
      <c r="M338" s="157"/>
      <c r="T338" s="158"/>
      <c r="AT338" s="153" t="s">
        <v>135</v>
      </c>
      <c r="AU338" s="153" t="s">
        <v>82</v>
      </c>
      <c r="AV338" s="13" t="s">
        <v>82</v>
      </c>
      <c r="AW338" s="13" t="s">
        <v>4</v>
      </c>
      <c r="AX338" s="13" t="s">
        <v>80</v>
      </c>
      <c r="AY338" s="153" t="s">
        <v>124</v>
      </c>
    </row>
    <row r="339" spans="2:65" s="1" customFormat="1" ht="16.5" customHeight="1">
      <c r="B339" s="33"/>
      <c r="C339" s="128" t="s">
        <v>482</v>
      </c>
      <c r="D339" s="128" t="s">
        <v>126</v>
      </c>
      <c r="E339" s="129" t="s">
        <v>483</v>
      </c>
      <c r="F339" s="130" t="s">
        <v>484</v>
      </c>
      <c r="G339" s="131" t="s">
        <v>129</v>
      </c>
      <c r="H339" s="132">
        <v>191.2</v>
      </c>
      <c r="I339" s="133"/>
      <c r="J339" s="134">
        <f>ROUND(I339*H339,2)</f>
        <v>0</v>
      </c>
      <c r="K339" s="130" t="s">
        <v>130</v>
      </c>
      <c r="L339" s="33"/>
      <c r="M339" s="135" t="s">
        <v>19</v>
      </c>
      <c r="N339" s="136" t="s">
        <v>43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236</v>
      </c>
      <c r="AT339" s="139" t="s">
        <v>126</v>
      </c>
      <c r="AU339" s="139" t="s">
        <v>82</v>
      </c>
      <c r="AY339" s="18" t="s">
        <v>124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8" t="s">
        <v>80</v>
      </c>
      <c r="BK339" s="140">
        <f>ROUND(I339*H339,2)</f>
        <v>0</v>
      </c>
      <c r="BL339" s="18" t="s">
        <v>236</v>
      </c>
      <c r="BM339" s="139" t="s">
        <v>485</v>
      </c>
    </row>
    <row r="340" spans="2:65" s="1" customFormat="1">
      <c r="B340" s="33"/>
      <c r="D340" s="141" t="s">
        <v>133</v>
      </c>
      <c r="F340" s="142" t="s">
        <v>486</v>
      </c>
      <c r="I340" s="143"/>
      <c r="L340" s="33"/>
      <c r="M340" s="144"/>
      <c r="T340" s="52"/>
      <c r="AT340" s="18" t="s">
        <v>133</v>
      </c>
      <c r="AU340" s="18" t="s">
        <v>82</v>
      </c>
    </row>
    <row r="341" spans="2:65" s="12" customFormat="1">
      <c r="B341" s="145"/>
      <c r="D341" s="146" t="s">
        <v>135</v>
      </c>
      <c r="E341" s="147" t="s">
        <v>19</v>
      </c>
      <c r="F341" s="148" t="s">
        <v>487</v>
      </c>
      <c r="H341" s="147" t="s">
        <v>19</v>
      </c>
      <c r="I341" s="149"/>
      <c r="L341" s="145"/>
      <c r="M341" s="150"/>
      <c r="T341" s="151"/>
      <c r="AT341" s="147" t="s">
        <v>135</v>
      </c>
      <c r="AU341" s="147" t="s">
        <v>82</v>
      </c>
      <c r="AV341" s="12" t="s">
        <v>80</v>
      </c>
      <c r="AW341" s="12" t="s">
        <v>33</v>
      </c>
      <c r="AX341" s="12" t="s">
        <v>72</v>
      </c>
      <c r="AY341" s="147" t="s">
        <v>124</v>
      </c>
    </row>
    <row r="342" spans="2:65" s="13" customFormat="1">
      <c r="B342" s="152"/>
      <c r="D342" s="146" t="s">
        <v>135</v>
      </c>
      <c r="E342" s="153" t="s">
        <v>19</v>
      </c>
      <c r="F342" s="154" t="s">
        <v>458</v>
      </c>
      <c r="H342" s="155">
        <v>186.1</v>
      </c>
      <c r="I342" s="156"/>
      <c r="L342" s="152"/>
      <c r="M342" s="157"/>
      <c r="T342" s="158"/>
      <c r="AT342" s="153" t="s">
        <v>135</v>
      </c>
      <c r="AU342" s="153" t="s">
        <v>82</v>
      </c>
      <c r="AV342" s="13" t="s">
        <v>82</v>
      </c>
      <c r="AW342" s="13" t="s">
        <v>33</v>
      </c>
      <c r="AX342" s="13" t="s">
        <v>72</v>
      </c>
      <c r="AY342" s="153" t="s">
        <v>124</v>
      </c>
    </row>
    <row r="343" spans="2:65" s="13" customFormat="1">
      <c r="B343" s="152"/>
      <c r="D343" s="146" t="s">
        <v>135</v>
      </c>
      <c r="E343" s="153" t="s">
        <v>19</v>
      </c>
      <c r="F343" s="154" t="s">
        <v>459</v>
      </c>
      <c r="H343" s="155">
        <v>5.0999999999999996</v>
      </c>
      <c r="I343" s="156"/>
      <c r="L343" s="152"/>
      <c r="M343" s="157"/>
      <c r="T343" s="158"/>
      <c r="AT343" s="153" t="s">
        <v>135</v>
      </c>
      <c r="AU343" s="153" t="s">
        <v>82</v>
      </c>
      <c r="AV343" s="13" t="s">
        <v>82</v>
      </c>
      <c r="AW343" s="13" t="s">
        <v>33</v>
      </c>
      <c r="AX343" s="13" t="s">
        <v>72</v>
      </c>
      <c r="AY343" s="153" t="s">
        <v>124</v>
      </c>
    </row>
    <row r="344" spans="2:65" s="14" customFormat="1">
      <c r="B344" s="159"/>
      <c r="D344" s="146" t="s">
        <v>135</v>
      </c>
      <c r="E344" s="160" t="s">
        <v>19</v>
      </c>
      <c r="F344" s="161" t="s">
        <v>139</v>
      </c>
      <c r="H344" s="162">
        <v>191.2</v>
      </c>
      <c r="I344" s="163"/>
      <c r="L344" s="159"/>
      <c r="M344" s="164"/>
      <c r="T344" s="165"/>
      <c r="AT344" s="160" t="s">
        <v>135</v>
      </c>
      <c r="AU344" s="160" t="s">
        <v>82</v>
      </c>
      <c r="AV344" s="14" t="s">
        <v>131</v>
      </c>
      <c r="AW344" s="14" t="s">
        <v>33</v>
      </c>
      <c r="AX344" s="14" t="s">
        <v>80</v>
      </c>
      <c r="AY344" s="160" t="s">
        <v>124</v>
      </c>
    </row>
    <row r="345" spans="2:65" s="1" customFormat="1" ht="16.5" customHeight="1">
      <c r="B345" s="33"/>
      <c r="C345" s="128" t="s">
        <v>488</v>
      </c>
      <c r="D345" s="128" t="s">
        <v>126</v>
      </c>
      <c r="E345" s="129" t="s">
        <v>489</v>
      </c>
      <c r="F345" s="130" t="s">
        <v>490</v>
      </c>
      <c r="G345" s="131" t="s">
        <v>129</v>
      </c>
      <c r="H345" s="132">
        <v>191.2</v>
      </c>
      <c r="I345" s="133"/>
      <c r="J345" s="134">
        <f>ROUND(I345*H345,2)</f>
        <v>0</v>
      </c>
      <c r="K345" s="130" t="s">
        <v>130</v>
      </c>
      <c r="L345" s="33"/>
      <c r="M345" s="135" t="s">
        <v>19</v>
      </c>
      <c r="N345" s="136" t="s">
        <v>43</v>
      </c>
      <c r="P345" s="137">
        <f>O345*H345</f>
        <v>0</v>
      </c>
      <c r="Q345" s="137">
        <v>0</v>
      </c>
      <c r="R345" s="137">
        <f>Q345*H345</f>
        <v>0</v>
      </c>
      <c r="S345" s="137">
        <v>0</v>
      </c>
      <c r="T345" s="138">
        <f>S345*H345</f>
        <v>0</v>
      </c>
      <c r="AR345" s="139" t="s">
        <v>236</v>
      </c>
      <c r="AT345" s="139" t="s">
        <v>126</v>
      </c>
      <c r="AU345" s="139" t="s">
        <v>82</v>
      </c>
      <c r="AY345" s="18" t="s">
        <v>124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8" t="s">
        <v>80</v>
      </c>
      <c r="BK345" s="140">
        <f>ROUND(I345*H345,2)</f>
        <v>0</v>
      </c>
      <c r="BL345" s="18" t="s">
        <v>236</v>
      </c>
      <c r="BM345" s="139" t="s">
        <v>491</v>
      </c>
    </row>
    <row r="346" spans="2:65" s="1" customFormat="1">
      <c r="B346" s="33"/>
      <c r="D346" s="141" t="s">
        <v>133</v>
      </c>
      <c r="F346" s="142" t="s">
        <v>492</v>
      </c>
      <c r="I346" s="143"/>
      <c r="L346" s="33"/>
      <c r="M346" s="144"/>
      <c r="T346" s="52"/>
      <c r="AT346" s="18" t="s">
        <v>133</v>
      </c>
      <c r="AU346" s="18" t="s">
        <v>82</v>
      </c>
    </row>
    <row r="347" spans="2:65" s="12" customFormat="1">
      <c r="B347" s="145"/>
      <c r="D347" s="146" t="s">
        <v>135</v>
      </c>
      <c r="E347" s="147" t="s">
        <v>19</v>
      </c>
      <c r="F347" s="148" t="s">
        <v>493</v>
      </c>
      <c r="H347" s="147" t="s">
        <v>19</v>
      </c>
      <c r="I347" s="149"/>
      <c r="L347" s="145"/>
      <c r="M347" s="150"/>
      <c r="T347" s="151"/>
      <c r="AT347" s="147" t="s">
        <v>135</v>
      </c>
      <c r="AU347" s="147" t="s">
        <v>82</v>
      </c>
      <c r="AV347" s="12" t="s">
        <v>80</v>
      </c>
      <c r="AW347" s="12" t="s">
        <v>33</v>
      </c>
      <c r="AX347" s="12" t="s">
        <v>72</v>
      </c>
      <c r="AY347" s="147" t="s">
        <v>124</v>
      </c>
    </row>
    <row r="348" spans="2:65" s="13" customFormat="1">
      <c r="B348" s="152"/>
      <c r="D348" s="146" t="s">
        <v>135</v>
      </c>
      <c r="E348" s="153" t="s">
        <v>19</v>
      </c>
      <c r="F348" s="154" t="s">
        <v>458</v>
      </c>
      <c r="H348" s="155">
        <v>186.1</v>
      </c>
      <c r="I348" s="156"/>
      <c r="L348" s="152"/>
      <c r="M348" s="157"/>
      <c r="T348" s="158"/>
      <c r="AT348" s="153" t="s">
        <v>135</v>
      </c>
      <c r="AU348" s="153" t="s">
        <v>82</v>
      </c>
      <c r="AV348" s="13" t="s">
        <v>82</v>
      </c>
      <c r="AW348" s="13" t="s">
        <v>33</v>
      </c>
      <c r="AX348" s="13" t="s">
        <v>72</v>
      </c>
      <c r="AY348" s="153" t="s">
        <v>124</v>
      </c>
    </row>
    <row r="349" spans="2:65" s="13" customFormat="1">
      <c r="B349" s="152"/>
      <c r="D349" s="146" t="s">
        <v>135</v>
      </c>
      <c r="E349" s="153" t="s">
        <v>19</v>
      </c>
      <c r="F349" s="154" t="s">
        <v>459</v>
      </c>
      <c r="H349" s="155">
        <v>5.0999999999999996</v>
      </c>
      <c r="I349" s="156"/>
      <c r="L349" s="152"/>
      <c r="M349" s="157"/>
      <c r="T349" s="158"/>
      <c r="AT349" s="153" t="s">
        <v>135</v>
      </c>
      <c r="AU349" s="153" t="s">
        <v>82</v>
      </c>
      <c r="AV349" s="13" t="s">
        <v>82</v>
      </c>
      <c r="AW349" s="13" t="s">
        <v>33</v>
      </c>
      <c r="AX349" s="13" t="s">
        <v>72</v>
      </c>
      <c r="AY349" s="153" t="s">
        <v>124</v>
      </c>
    </row>
    <row r="350" spans="2:65" s="14" customFormat="1">
      <c r="B350" s="159"/>
      <c r="D350" s="146" t="s">
        <v>135</v>
      </c>
      <c r="E350" s="160" t="s">
        <v>19</v>
      </c>
      <c r="F350" s="161" t="s">
        <v>139</v>
      </c>
      <c r="H350" s="162">
        <v>191.2</v>
      </c>
      <c r="I350" s="163"/>
      <c r="L350" s="159"/>
      <c r="M350" s="164"/>
      <c r="T350" s="165"/>
      <c r="AT350" s="160" t="s">
        <v>135</v>
      </c>
      <c r="AU350" s="160" t="s">
        <v>82</v>
      </c>
      <c r="AV350" s="14" t="s">
        <v>131</v>
      </c>
      <c r="AW350" s="14" t="s">
        <v>33</v>
      </c>
      <c r="AX350" s="14" t="s">
        <v>80</v>
      </c>
      <c r="AY350" s="160" t="s">
        <v>124</v>
      </c>
    </row>
    <row r="351" spans="2:65" s="1" customFormat="1" ht="16.5" customHeight="1">
      <c r="B351" s="33"/>
      <c r="C351" s="166" t="s">
        <v>494</v>
      </c>
      <c r="D351" s="166" t="s">
        <v>211</v>
      </c>
      <c r="E351" s="167" t="s">
        <v>495</v>
      </c>
      <c r="F351" s="168" t="s">
        <v>496</v>
      </c>
      <c r="G351" s="169" t="s">
        <v>129</v>
      </c>
      <c r="H351" s="170">
        <v>401.52</v>
      </c>
      <c r="I351" s="171"/>
      <c r="J351" s="172">
        <f>ROUND(I351*H351,2)</f>
        <v>0</v>
      </c>
      <c r="K351" s="168" t="s">
        <v>130</v>
      </c>
      <c r="L351" s="173"/>
      <c r="M351" s="174" t="s">
        <v>19</v>
      </c>
      <c r="N351" s="175" t="s">
        <v>43</v>
      </c>
      <c r="P351" s="137">
        <f>O351*H351</f>
        <v>0</v>
      </c>
      <c r="Q351" s="137">
        <v>5.0000000000000001E-4</v>
      </c>
      <c r="R351" s="137">
        <f>Q351*H351</f>
        <v>0.20075999999999999</v>
      </c>
      <c r="S351" s="137">
        <v>0</v>
      </c>
      <c r="T351" s="138">
        <f>S351*H351</f>
        <v>0</v>
      </c>
      <c r="AR351" s="139" t="s">
        <v>343</v>
      </c>
      <c r="AT351" s="139" t="s">
        <v>211</v>
      </c>
      <c r="AU351" s="139" t="s">
        <v>82</v>
      </c>
      <c r="AY351" s="18" t="s">
        <v>124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8" t="s">
        <v>80</v>
      </c>
      <c r="BK351" s="140">
        <f>ROUND(I351*H351,2)</f>
        <v>0</v>
      </c>
      <c r="BL351" s="18" t="s">
        <v>236</v>
      </c>
      <c r="BM351" s="139" t="s">
        <v>497</v>
      </c>
    </row>
    <row r="352" spans="2:65" s="12" customFormat="1">
      <c r="B352" s="145"/>
      <c r="D352" s="146" t="s">
        <v>135</v>
      </c>
      <c r="E352" s="147" t="s">
        <v>19</v>
      </c>
      <c r="F352" s="148" t="s">
        <v>487</v>
      </c>
      <c r="H352" s="147" t="s">
        <v>19</v>
      </c>
      <c r="I352" s="149"/>
      <c r="L352" s="145"/>
      <c r="M352" s="150"/>
      <c r="T352" s="151"/>
      <c r="AT352" s="147" t="s">
        <v>135</v>
      </c>
      <c r="AU352" s="147" t="s">
        <v>82</v>
      </c>
      <c r="AV352" s="12" t="s">
        <v>80</v>
      </c>
      <c r="AW352" s="12" t="s">
        <v>33</v>
      </c>
      <c r="AX352" s="12" t="s">
        <v>72</v>
      </c>
      <c r="AY352" s="147" t="s">
        <v>124</v>
      </c>
    </row>
    <row r="353" spans="2:65" s="13" customFormat="1">
      <c r="B353" s="152"/>
      <c r="D353" s="146" t="s">
        <v>135</v>
      </c>
      <c r="E353" s="153" t="s">
        <v>19</v>
      </c>
      <c r="F353" s="154" t="s">
        <v>458</v>
      </c>
      <c r="H353" s="155">
        <v>186.1</v>
      </c>
      <c r="I353" s="156"/>
      <c r="L353" s="152"/>
      <c r="M353" s="157"/>
      <c r="T353" s="158"/>
      <c r="AT353" s="153" t="s">
        <v>135</v>
      </c>
      <c r="AU353" s="153" t="s">
        <v>82</v>
      </c>
      <c r="AV353" s="13" t="s">
        <v>82</v>
      </c>
      <c r="AW353" s="13" t="s">
        <v>33</v>
      </c>
      <c r="AX353" s="13" t="s">
        <v>72</v>
      </c>
      <c r="AY353" s="153" t="s">
        <v>124</v>
      </c>
    </row>
    <row r="354" spans="2:65" s="13" customFormat="1">
      <c r="B354" s="152"/>
      <c r="D354" s="146" t="s">
        <v>135</v>
      </c>
      <c r="E354" s="153" t="s">
        <v>19</v>
      </c>
      <c r="F354" s="154" t="s">
        <v>459</v>
      </c>
      <c r="H354" s="155">
        <v>5.0999999999999996</v>
      </c>
      <c r="I354" s="156"/>
      <c r="L354" s="152"/>
      <c r="M354" s="157"/>
      <c r="T354" s="158"/>
      <c r="AT354" s="153" t="s">
        <v>135</v>
      </c>
      <c r="AU354" s="153" t="s">
        <v>82</v>
      </c>
      <c r="AV354" s="13" t="s">
        <v>82</v>
      </c>
      <c r="AW354" s="13" t="s">
        <v>33</v>
      </c>
      <c r="AX354" s="13" t="s">
        <v>72</v>
      </c>
      <c r="AY354" s="153" t="s">
        <v>124</v>
      </c>
    </row>
    <row r="355" spans="2:65" s="12" customFormat="1">
      <c r="B355" s="145"/>
      <c r="D355" s="146" t="s">
        <v>135</v>
      </c>
      <c r="E355" s="147" t="s">
        <v>19</v>
      </c>
      <c r="F355" s="148" t="s">
        <v>493</v>
      </c>
      <c r="H355" s="147" t="s">
        <v>19</v>
      </c>
      <c r="I355" s="149"/>
      <c r="L355" s="145"/>
      <c r="M355" s="150"/>
      <c r="T355" s="151"/>
      <c r="AT355" s="147" t="s">
        <v>135</v>
      </c>
      <c r="AU355" s="147" t="s">
        <v>82</v>
      </c>
      <c r="AV355" s="12" t="s">
        <v>80</v>
      </c>
      <c r="AW355" s="12" t="s">
        <v>33</v>
      </c>
      <c r="AX355" s="12" t="s">
        <v>72</v>
      </c>
      <c r="AY355" s="147" t="s">
        <v>124</v>
      </c>
    </row>
    <row r="356" spans="2:65" s="13" customFormat="1">
      <c r="B356" s="152"/>
      <c r="D356" s="146" t="s">
        <v>135</v>
      </c>
      <c r="E356" s="153" t="s">
        <v>19</v>
      </c>
      <c r="F356" s="154" t="s">
        <v>458</v>
      </c>
      <c r="H356" s="155">
        <v>186.1</v>
      </c>
      <c r="I356" s="156"/>
      <c r="L356" s="152"/>
      <c r="M356" s="157"/>
      <c r="T356" s="158"/>
      <c r="AT356" s="153" t="s">
        <v>135</v>
      </c>
      <c r="AU356" s="153" t="s">
        <v>82</v>
      </c>
      <c r="AV356" s="13" t="s">
        <v>82</v>
      </c>
      <c r="AW356" s="13" t="s">
        <v>33</v>
      </c>
      <c r="AX356" s="13" t="s">
        <v>72</v>
      </c>
      <c r="AY356" s="153" t="s">
        <v>124</v>
      </c>
    </row>
    <row r="357" spans="2:65" s="13" customFormat="1">
      <c r="B357" s="152"/>
      <c r="D357" s="146" t="s">
        <v>135</v>
      </c>
      <c r="E357" s="153" t="s">
        <v>19</v>
      </c>
      <c r="F357" s="154" t="s">
        <v>459</v>
      </c>
      <c r="H357" s="155">
        <v>5.0999999999999996</v>
      </c>
      <c r="I357" s="156"/>
      <c r="L357" s="152"/>
      <c r="M357" s="157"/>
      <c r="T357" s="158"/>
      <c r="AT357" s="153" t="s">
        <v>135</v>
      </c>
      <c r="AU357" s="153" t="s">
        <v>82</v>
      </c>
      <c r="AV357" s="13" t="s">
        <v>82</v>
      </c>
      <c r="AW357" s="13" t="s">
        <v>33</v>
      </c>
      <c r="AX357" s="13" t="s">
        <v>72</v>
      </c>
      <c r="AY357" s="153" t="s">
        <v>124</v>
      </c>
    </row>
    <row r="358" spans="2:65" s="14" customFormat="1">
      <c r="B358" s="159"/>
      <c r="D358" s="146" t="s">
        <v>135</v>
      </c>
      <c r="E358" s="160" t="s">
        <v>19</v>
      </c>
      <c r="F358" s="161" t="s">
        <v>139</v>
      </c>
      <c r="H358" s="162">
        <v>382.4</v>
      </c>
      <c r="I358" s="163"/>
      <c r="L358" s="159"/>
      <c r="M358" s="164"/>
      <c r="T358" s="165"/>
      <c r="AT358" s="160" t="s">
        <v>135</v>
      </c>
      <c r="AU358" s="160" t="s">
        <v>82</v>
      </c>
      <c r="AV358" s="14" t="s">
        <v>131</v>
      </c>
      <c r="AW358" s="14" t="s">
        <v>33</v>
      </c>
      <c r="AX358" s="14" t="s">
        <v>80</v>
      </c>
      <c r="AY358" s="160" t="s">
        <v>124</v>
      </c>
    </row>
    <row r="359" spans="2:65" s="13" customFormat="1">
      <c r="B359" s="152"/>
      <c r="D359" s="146" t="s">
        <v>135</v>
      </c>
      <c r="F359" s="154" t="s">
        <v>498</v>
      </c>
      <c r="H359" s="155">
        <v>401.52</v>
      </c>
      <c r="I359" s="156"/>
      <c r="L359" s="152"/>
      <c r="M359" s="157"/>
      <c r="T359" s="158"/>
      <c r="AT359" s="153" t="s">
        <v>135</v>
      </c>
      <c r="AU359" s="153" t="s">
        <v>82</v>
      </c>
      <c r="AV359" s="13" t="s">
        <v>82</v>
      </c>
      <c r="AW359" s="13" t="s">
        <v>4</v>
      </c>
      <c r="AX359" s="13" t="s">
        <v>80</v>
      </c>
      <c r="AY359" s="153" t="s">
        <v>124</v>
      </c>
    </row>
    <row r="360" spans="2:65" s="1" customFormat="1" ht="24.2" customHeight="1">
      <c r="B360" s="33"/>
      <c r="C360" s="128" t="s">
        <v>499</v>
      </c>
      <c r="D360" s="128" t="s">
        <v>126</v>
      </c>
      <c r="E360" s="129" t="s">
        <v>500</v>
      </c>
      <c r="F360" s="130" t="s">
        <v>501</v>
      </c>
      <c r="G360" s="131" t="s">
        <v>129</v>
      </c>
      <c r="H360" s="132">
        <v>191.2</v>
      </c>
      <c r="I360" s="133"/>
      <c r="J360" s="134">
        <f>ROUND(I360*H360,2)</f>
        <v>0</v>
      </c>
      <c r="K360" s="130" t="s">
        <v>130</v>
      </c>
      <c r="L360" s="33"/>
      <c r="M360" s="135" t="s">
        <v>19</v>
      </c>
      <c r="N360" s="136" t="s">
        <v>43</v>
      </c>
      <c r="P360" s="137">
        <f>O360*H360</f>
        <v>0</v>
      </c>
      <c r="Q360" s="137">
        <v>0</v>
      </c>
      <c r="R360" s="137">
        <f>Q360*H360</f>
        <v>0</v>
      </c>
      <c r="S360" s="137">
        <v>0</v>
      </c>
      <c r="T360" s="138">
        <f>S360*H360</f>
        <v>0</v>
      </c>
      <c r="AR360" s="139" t="s">
        <v>236</v>
      </c>
      <c r="AT360" s="139" t="s">
        <v>126</v>
      </c>
      <c r="AU360" s="139" t="s">
        <v>82</v>
      </c>
      <c r="AY360" s="18" t="s">
        <v>124</v>
      </c>
      <c r="BE360" s="140">
        <f>IF(N360="základní",J360,0)</f>
        <v>0</v>
      </c>
      <c r="BF360" s="140">
        <f>IF(N360="snížená",J360,0)</f>
        <v>0</v>
      </c>
      <c r="BG360" s="140">
        <f>IF(N360="zákl. přenesená",J360,0)</f>
        <v>0</v>
      </c>
      <c r="BH360" s="140">
        <f>IF(N360="sníž. přenesená",J360,0)</f>
        <v>0</v>
      </c>
      <c r="BI360" s="140">
        <f>IF(N360="nulová",J360,0)</f>
        <v>0</v>
      </c>
      <c r="BJ360" s="18" t="s">
        <v>80</v>
      </c>
      <c r="BK360" s="140">
        <f>ROUND(I360*H360,2)</f>
        <v>0</v>
      </c>
      <c r="BL360" s="18" t="s">
        <v>236</v>
      </c>
      <c r="BM360" s="139" t="s">
        <v>502</v>
      </c>
    </row>
    <row r="361" spans="2:65" s="1" customFormat="1">
      <c r="B361" s="33"/>
      <c r="D361" s="141" t="s">
        <v>133</v>
      </c>
      <c r="F361" s="142" t="s">
        <v>503</v>
      </c>
      <c r="I361" s="143"/>
      <c r="L361" s="33"/>
      <c r="M361" s="144"/>
      <c r="T361" s="52"/>
      <c r="AT361" s="18" t="s">
        <v>133</v>
      </c>
      <c r="AU361" s="18" t="s">
        <v>82</v>
      </c>
    </row>
    <row r="362" spans="2:65" s="12" customFormat="1">
      <c r="B362" s="145"/>
      <c r="D362" s="146" t="s">
        <v>135</v>
      </c>
      <c r="E362" s="147" t="s">
        <v>19</v>
      </c>
      <c r="F362" s="148" t="s">
        <v>144</v>
      </c>
      <c r="H362" s="147" t="s">
        <v>19</v>
      </c>
      <c r="I362" s="149"/>
      <c r="L362" s="145"/>
      <c r="M362" s="150"/>
      <c r="T362" s="151"/>
      <c r="AT362" s="147" t="s">
        <v>135</v>
      </c>
      <c r="AU362" s="147" t="s">
        <v>82</v>
      </c>
      <c r="AV362" s="12" t="s">
        <v>80</v>
      </c>
      <c r="AW362" s="12" t="s">
        <v>33</v>
      </c>
      <c r="AX362" s="12" t="s">
        <v>72</v>
      </c>
      <c r="AY362" s="147" t="s">
        <v>124</v>
      </c>
    </row>
    <row r="363" spans="2:65" s="13" customFormat="1">
      <c r="B363" s="152"/>
      <c r="D363" s="146" t="s">
        <v>135</v>
      </c>
      <c r="E363" s="153" t="s">
        <v>19</v>
      </c>
      <c r="F363" s="154" t="s">
        <v>458</v>
      </c>
      <c r="H363" s="155">
        <v>186.1</v>
      </c>
      <c r="I363" s="156"/>
      <c r="L363" s="152"/>
      <c r="M363" s="157"/>
      <c r="T363" s="158"/>
      <c r="AT363" s="153" t="s">
        <v>135</v>
      </c>
      <c r="AU363" s="153" t="s">
        <v>82</v>
      </c>
      <c r="AV363" s="13" t="s">
        <v>82</v>
      </c>
      <c r="AW363" s="13" t="s">
        <v>33</v>
      </c>
      <c r="AX363" s="13" t="s">
        <v>72</v>
      </c>
      <c r="AY363" s="153" t="s">
        <v>124</v>
      </c>
    </row>
    <row r="364" spans="2:65" s="13" customFormat="1">
      <c r="B364" s="152"/>
      <c r="D364" s="146" t="s">
        <v>135</v>
      </c>
      <c r="E364" s="153" t="s">
        <v>19</v>
      </c>
      <c r="F364" s="154" t="s">
        <v>459</v>
      </c>
      <c r="H364" s="155">
        <v>5.0999999999999996</v>
      </c>
      <c r="I364" s="156"/>
      <c r="L364" s="152"/>
      <c r="M364" s="157"/>
      <c r="T364" s="158"/>
      <c r="AT364" s="153" t="s">
        <v>135</v>
      </c>
      <c r="AU364" s="153" t="s">
        <v>82</v>
      </c>
      <c r="AV364" s="13" t="s">
        <v>82</v>
      </c>
      <c r="AW364" s="13" t="s">
        <v>33</v>
      </c>
      <c r="AX364" s="13" t="s">
        <v>72</v>
      </c>
      <c r="AY364" s="153" t="s">
        <v>124</v>
      </c>
    </row>
    <row r="365" spans="2:65" s="14" customFormat="1">
      <c r="B365" s="159"/>
      <c r="D365" s="146" t="s">
        <v>135</v>
      </c>
      <c r="E365" s="160" t="s">
        <v>19</v>
      </c>
      <c r="F365" s="161" t="s">
        <v>139</v>
      </c>
      <c r="H365" s="162">
        <v>191.2</v>
      </c>
      <c r="I365" s="163"/>
      <c r="L365" s="159"/>
      <c r="M365" s="164"/>
      <c r="T365" s="165"/>
      <c r="AT365" s="160" t="s">
        <v>135</v>
      </c>
      <c r="AU365" s="160" t="s">
        <v>82</v>
      </c>
      <c r="AV365" s="14" t="s">
        <v>131</v>
      </c>
      <c r="AW365" s="14" t="s">
        <v>33</v>
      </c>
      <c r="AX365" s="14" t="s">
        <v>80</v>
      </c>
      <c r="AY365" s="160" t="s">
        <v>124</v>
      </c>
    </row>
    <row r="366" spans="2:65" s="1" customFormat="1" ht="16.5" customHeight="1">
      <c r="B366" s="33"/>
      <c r="C366" s="166" t="s">
        <v>504</v>
      </c>
      <c r="D366" s="166" t="s">
        <v>211</v>
      </c>
      <c r="E366" s="167" t="s">
        <v>505</v>
      </c>
      <c r="F366" s="168" t="s">
        <v>506</v>
      </c>
      <c r="G366" s="169" t="s">
        <v>129</v>
      </c>
      <c r="H366" s="170">
        <v>210.32</v>
      </c>
      <c r="I366" s="171"/>
      <c r="J366" s="172">
        <f>ROUND(I366*H366,2)</f>
        <v>0</v>
      </c>
      <c r="K366" s="168" t="s">
        <v>130</v>
      </c>
      <c r="L366" s="173"/>
      <c r="M366" s="174" t="s">
        <v>19</v>
      </c>
      <c r="N366" s="175" t="s">
        <v>43</v>
      </c>
      <c r="P366" s="137">
        <f>O366*H366</f>
        <v>0</v>
      </c>
      <c r="Q366" s="137">
        <v>8.9999999999999998E-4</v>
      </c>
      <c r="R366" s="137">
        <f>Q366*H366</f>
        <v>0.18928799999999998</v>
      </c>
      <c r="S366" s="137">
        <v>0</v>
      </c>
      <c r="T366" s="138">
        <f>S366*H366</f>
        <v>0</v>
      </c>
      <c r="AR366" s="139" t="s">
        <v>343</v>
      </c>
      <c r="AT366" s="139" t="s">
        <v>211</v>
      </c>
      <c r="AU366" s="139" t="s">
        <v>82</v>
      </c>
      <c r="AY366" s="18" t="s">
        <v>124</v>
      </c>
      <c r="BE366" s="140">
        <f>IF(N366="základní",J366,0)</f>
        <v>0</v>
      </c>
      <c r="BF366" s="140">
        <f>IF(N366="snížená",J366,0)</f>
        <v>0</v>
      </c>
      <c r="BG366" s="140">
        <f>IF(N366="zákl. přenesená",J366,0)</f>
        <v>0</v>
      </c>
      <c r="BH366" s="140">
        <f>IF(N366="sníž. přenesená",J366,0)</f>
        <v>0</v>
      </c>
      <c r="BI366" s="140">
        <f>IF(N366="nulová",J366,0)</f>
        <v>0</v>
      </c>
      <c r="BJ366" s="18" t="s">
        <v>80</v>
      </c>
      <c r="BK366" s="140">
        <f>ROUND(I366*H366,2)</f>
        <v>0</v>
      </c>
      <c r="BL366" s="18" t="s">
        <v>236</v>
      </c>
      <c r="BM366" s="139" t="s">
        <v>507</v>
      </c>
    </row>
    <row r="367" spans="2:65" s="13" customFormat="1">
      <c r="B367" s="152"/>
      <c r="D367" s="146" t="s">
        <v>135</v>
      </c>
      <c r="E367" s="153" t="s">
        <v>19</v>
      </c>
      <c r="F367" s="154" t="s">
        <v>508</v>
      </c>
      <c r="H367" s="155">
        <v>191.2</v>
      </c>
      <c r="I367" s="156"/>
      <c r="L367" s="152"/>
      <c r="M367" s="157"/>
      <c r="T367" s="158"/>
      <c r="AT367" s="153" t="s">
        <v>135</v>
      </c>
      <c r="AU367" s="153" t="s">
        <v>82</v>
      </c>
      <c r="AV367" s="13" t="s">
        <v>82</v>
      </c>
      <c r="AW367" s="13" t="s">
        <v>33</v>
      </c>
      <c r="AX367" s="13" t="s">
        <v>80</v>
      </c>
      <c r="AY367" s="153" t="s">
        <v>124</v>
      </c>
    </row>
    <row r="368" spans="2:65" s="13" customFormat="1">
      <c r="B368" s="152"/>
      <c r="D368" s="146" t="s">
        <v>135</v>
      </c>
      <c r="F368" s="154" t="s">
        <v>509</v>
      </c>
      <c r="H368" s="155">
        <v>210.32</v>
      </c>
      <c r="I368" s="156"/>
      <c r="L368" s="152"/>
      <c r="M368" s="157"/>
      <c r="T368" s="158"/>
      <c r="AT368" s="153" t="s">
        <v>135</v>
      </c>
      <c r="AU368" s="153" t="s">
        <v>82</v>
      </c>
      <c r="AV368" s="13" t="s">
        <v>82</v>
      </c>
      <c r="AW368" s="13" t="s">
        <v>4</v>
      </c>
      <c r="AX368" s="13" t="s">
        <v>80</v>
      </c>
      <c r="AY368" s="153" t="s">
        <v>124</v>
      </c>
    </row>
    <row r="369" spans="2:65" s="1" customFormat="1" ht="21.75" customHeight="1">
      <c r="B369" s="33"/>
      <c r="C369" s="128" t="s">
        <v>510</v>
      </c>
      <c r="D369" s="128" t="s">
        <v>126</v>
      </c>
      <c r="E369" s="129" t="s">
        <v>511</v>
      </c>
      <c r="F369" s="130" t="s">
        <v>512</v>
      </c>
      <c r="G369" s="131" t="s">
        <v>129</v>
      </c>
      <c r="H369" s="132">
        <v>191.2</v>
      </c>
      <c r="I369" s="133"/>
      <c r="J369" s="134">
        <f>ROUND(I369*H369,2)</f>
        <v>0</v>
      </c>
      <c r="K369" s="130" t="s">
        <v>130</v>
      </c>
      <c r="L369" s="33"/>
      <c r="M369" s="135" t="s">
        <v>19</v>
      </c>
      <c r="N369" s="136" t="s">
        <v>43</v>
      </c>
      <c r="P369" s="137">
        <f>O369*H369</f>
        <v>0</v>
      </c>
      <c r="Q369" s="137">
        <v>5.0000000000000002E-5</v>
      </c>
      <c r="R369" s="137">
        <f>Q369*H369</f>
        <v>9.5599999999999991E-3</v>
      </c>
      <c r="S369" s="137">
        <v>0</v>
      </c>
      <c r="T369" s="138">
        <f>S369*H369</f>
        <v>0</v>
      </c>
      <c r="AR369" s="139" t="s">
        <v>236</v>
      </c>
      <c r="AT369" s="139" t="s">
        <v>126</v>
      </c>
      <c r="AU369" s="139" t="s">
        <v>82</v>
      </c>
      <c r="AY369" s="18" t="s">
        <v>124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8" t="s">
        <v>80</v>
      </c>
      <c r="BK369" s="140">
        <f>ROUND(I369*H369,2)</f>
        <v>0</v>
      </c>
      <c r="BL369" s="18" t="s">
        <v>236</v>
      </c>
      <c r="BM369" s="139" t="s">
        <v>513</v>
      </c>
    </row>
    <row r="370" spans="2:65" s="1" customFormat="1">
      <c r="B370" s="33"/>
      <c r="D370" s="141" t="s">
        <v>133</v>
      </c>
      <c r="F370" s="142" t="s">
        <v>514</v>
      </c>
      <c r="I370" s="143"/>
      <c r="L370" s="33"/>
      <c r="M370" s="144"/>
      <c r="T370" s="52"/>
      <c r="AT370" s="18" t="s">
        <v>133</v>
      </c>
      <c r="AU370" s="18" t="s">
        <v>82</v>
      </c>
    </row>
    <row r="371" spans="2:65" s="12" customFormat="1">
      <c r="B371" s="145"/>
      <c r="D371" s="146" t="s">
        <v>135</v>
      </c>
      <c r="E371" s="147" t="s">
        <v>19</v>
      </c>
      <c r="F371" s="148" t="s">
        <v>144</v>
      </c>
      <c r="H371" s="147" t="s">
        <v>19</v>
      </c>
      <c r="I371" s="149"/>
      <c r="L371" s="145"/>
      <c r="M371" s="150"/>
      <c r="T371" s="151"/>
      <c r="AT371" s="147" t="s">
        <v>135</v>
      </c>
      <c r="AU371" s="147" t="s">
        <v>82</v>
      </c>
      <c r="AV371" s="12" t="s">
        <v>80</v>
      </c>
      <c r="AW371" s="12" t="s">
        <v>33</v>
      </c>
      <c r="AX371" s="12" t="s">
        <v>72</v>
      </c>
      <c r="AY371" s="147" t="s">
        <v>124</v>
      </c>
    </row>
    <row r="372" spans="2:65" s="12" customFormat="1">
      <c r="B372" s="145"/>
      <c r="D372" s="146" t="s">
        <v>135</v>
      </c>
      <c r="E372" s="147" t="s">
        <v>19</v>
      </c>
      <c r="F372" s="148" t="s">
        <v>515</v>
      </c>
      <c r="H372" s="147" t="s">
        <v>19</v>
      </c>
      <c r="I372" s="149"/>
      <c r="L372" s="145"/>
      <c r="M372" s="150"/>
      <c r="T372" s="151"/>
      <c r="AT372" s="147" t="s">
        <v>135</v>
      </c>
      <c r="AU372" s="147" t="s">
        <v>82</v>
      </c>
      <c r="AV372" s="12" t="s">
        <v>80</v>
      </c>
      <c r="AW372" s="12" t="s">
        <v>33</v>
      </c>
      <c r="AX372" s="12" t="s">
        <v>72</v>
      </c>
      <c r="AY372" s="147" t="s">
        <v>124</v>
      </c>
    </row>
    <row r="373" spans="2:65" s="13" customFormat="1">
      <c r="B373" s="152"/>
      <c r="D373" s="146" t="s">
        <v>135</v>
      </c>
      <c r="E373" s="153" t="s">
        <v>19</v>
      </c>
      <c r="F373" s="154" t="s">
        <v>458</v>
      </c>
      <c r="H373" s="155">
        <v>186.1</v>
      </c>
      <c r="I373" s="156"/>
      <c r="L373" s="152"/>
      <c r="M373" s="157"/>
      <c r="T373" s="158"/>
      <c r="AT373" s="153" t="s">
        <v>135</v>
      </c>
      <c r="AU373" s="153" t="s">
        <v>82</v>
      </c>
      <c r="AV373" s="13" t="s">
        <v>82</v>
      </c>
      <c r="AW373" s="13" t="s">
        <v>33</v>
      </c>
      <c r="AX373" s="13" t="s">
        <v>72</v>
      </c>
      <c r="AY373" s="153" t="s">
        <v>124</v>
      </c>
    </row>
    <row r="374" spans="2:65" s="13" customFormat="1">
      <c r="B374" s="152"/>
      <c r="D374" s="146" t="s">
        <v>135</v>
      </c>
      <c r="E374" s="153" t="s">
        <v>19</v>
      </c>
      <c r="F374" s="154" t="s">
        <v>459</v>
      </c>
      <c r="H374" s="155">
        <v>5.0999999999999996</v>
      </c>
      <c r="I374" s="156"/>
      <c r="L374" s="152"/>
      <c r="M374" s="157"/>
      <c r="T374" s="158"/>
      <c r="AT374" s="153" t="s">
        <v>135</v>
      </c>
      <c r="AU374" s="153" t="s">
        <v>82</v>
      </c>
      <c r="AV374" s="13" t="s">
        <v>82</v>
      </c>
      <c r="AW374" s="13" t="s">
        <v>33</v>
      </c>
      <c r="AX374" s="13" t="s">
        <v>72</v>
      </c>
      <c r="AY374" s="153" t="s">
        <v>124</v>
      </c>
    </row>
    <row r="375" spans="2:65" s="14" customFormat="1">
      <c r="B375" s="159"/>
      <c r="D375" s="146" t="s">
        <v>135</v>
      </c>
      <c r="E375" s="160" t="s">
        <v>19</v>
      </c>
      <c r="F375" s="161" t="s">
        <v>139</v>
      </c>
      <c r="H375" s="162">
        <v>191.2</v>
      </c>
      <c r="I375" s="163"/>
      <c r="L375" s="159"/>
      <c r="M375" s="164"/>
      <c r="T375" s="165"/>
      <c r="AT375" s="160" t="s">
        <v>135</v>
      </c>
      <c r="AU375" s="160" t="s">
        <v>82</v>
      </c>
      <c r="AV375" s="14" t="s">
        <v>131</v>
      </c>
      <c r="AW375" s="14" t="s">
        <v>33</v>
      </c>
      <c r="AX375" s="14" t="s">
        <v>80</v>
      </c>
      <c r="AY375" s="160" t="s">
        <v>124</v>
      </c>
    </row>
    <row r="376" spans="2:65" s="1" customFormat="1" ht="16.5" customHeight="1">
      <c r="B376" s="33"/>
      <c r="C376" s="166" t="s">
        <v>516</v>
      </c>
      <c r="D376" s="166" t="s">
        <v>211</v>
      </c>
      <c r="E376" s="167" t="s">
        <v>517</v>
      </c>
      <c r="F376" s="168" t="s">
        <v>518</v>
      </c>
      <c r="G376" s="169" t="s">
        <v>129</v>
      </c>
      <c r="H376" s="170">
        <v>202.768</v>
      </c>
      <c r="I376" s="171"/>
      <c r="J376" s="172">
        <f>ROUND(I376*H376,2)</f>
        <v>0</v>
      </c>
      <c r="K376" s="168" t="s">
        <v>130</v>
      </c>
      <c r="L376" s="173"/>
      <c r="M376" s="174" t="s">
        <v>19</v>
      </c>
      <c r="N376" s="175" t="s">
        <v>43</v>
      </c>
      <c r="P376" s="137">
        <f>O376*H376</f>
        <v>0</v>
      </c>
      <c r="Q376" s="137">
        <v>8.0000000000000004E-4</v>
      </c>
      <c r="R376" s="137">
        <f>Q376*H376</f>
        <v>0.16221440000000001</v>
      </c>
      <c r="S376" s="137">
        <v>0</v>
      </c>
      <c r="T376" s="138">
        <f>S376*H376</f>
        <v>0</v>
      </c>
      <c r="AR376" s="139" t="s">
        <v>343</v>
      </c>
      <c r="AT376" s="139" t="s">
        <v>211</v>
      </c>
      <c r="AU376" s="139" t="s">
        <v>82</v>
      </c>
      <c r="AY376" s="18" t="s">
        <v>124</v>
      </c>
      <c r="BE376" s="140">
        <f>IF(N376="základní",J376,0)</f>
        <v>0</v>
      </c>
      <c r="BF376" s="140">
        <f>IF(N376="snížená",J376,0)</f>
        <v>0</v>
      </c>
      <c r="BG376" s="140">
        <f>IF(N376="zákl. přenesená",J376,0)</f>
        <v>0</v>
      </c>
      <c r="BH376" s="140">
        <f>IF(N376="sníž. přenesená",J376,0)</f>
        <v>0</v>
      </c>
      <c r="BI376" s="140">
        <f>IF(N376="nulová",J376,0)</f>
        <v>0</v>
      </c>
      <c r="BJ376" s="18" t="s">
        <v>80</v>
      </c>
      <c r="BK376" s="140">
        <f>ROUND(I376*H376,2)</f>
        <v>0</v>
      </c>
      <c r="BL376" s="18" t="s">
        <v>236</v>
      </c>
      <c r="BM376" s="139" t="s">
        <v>519</v>
      </c>
    </row>
    <row r="377" spans="2:65" s="13" customFormat="1">
      <c r="B377" s="152"/>
      <c r="D377" s="146" t="s">
        <v>135</v>
      </c>
      <c r="F377" s="154" t="s">
        <v>520</v>
      </c>
      <c r="H377" s="155">
        <v>202.768</v>
      </c>
      <c r="I377" s="156"/>
      <c r="L377" s="152"/>
      <c r="M377" s="157"/>
      <c r="T377" s="158"/>
      <c r="AT377" s="153" t="s">
        <v>135</v>
      </c>
      <c r="AU377" s="153" t="s">
        <v>82</v>
      </c>
      <c r="AV377" s="13" t="s">
        <v>82</v>
      </c>
      <c r="AW377" s="13" t="s">
        <v>4</v>
      </c>
      <c r="AX377" s="13" t="s">
        <v>80</v>
      </c>
      <c r="AY377" s="153" t="s">
        <v>124</v>
      </c>
    </row>
    <row r="378" spans="2:65" s="1" customFormat="1" ht="33" customHeight="1">
      <c r="B378" s="33"/>
      <c r="C378" s="128" t="s">
        <v>521</v>
      </c>
      <c r="D378" s="128" t="s">
        <v>126</v>
      </c>
      <c r="E378" s="129" t="s">
        <v>522</v>
      </c>
      <c r="F378" s="130" t="s">
        <v>523</v>
      </c>
      <c r="G378" s="131" t="s">
        <v>214</v>
      </c>
      <c r="H378" s="132">
        <v>3.4460000000000002</v>
      </c>
      <c r="I378" s="133"/>
      <c r="J378" s="134">
        <f>ROUND(I378*H378,2)</f>
        <v>0</v>
      </c>
      <c r="K378" s="130" t="s">
        <v>130</v>
      </c>
      <c r="L378" s="33"/>
      <c r="M378" s="135" t="s">
        <v>19</v>
      </c>
      <c r="N378" s="136" t="s">
        <v>43</v>
      </c>
      <c r="P378" s="137">
        <f>O378*H378</f>
        <v>0</v>
      </c>
      <c r="Q378" s="137">
        <v>0</v>
      </c>
      <c r="R378" s="137">
        <f>Q378*H378</f>
        <v>0</v>
      </c>
      <c r="S378" s="137">
        <v>0</v>
      </c>
      <c r="T378" s="138">
        <f>S378*H378</f>
        <v>0</v>
      </c>
      <c r="AR378" s="139" t="s">
        <v>236</v>
      </c>
      <c r="AT378" s="139" t="s">
        <v>126</v>
      </c>
      <c r="AU378" s="139" t="s">
        <v>82</v>
      </c>
      <c r="AY378" s="18" t="s">
        <v>124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8" t="s">
        <v>80</v>
      </c>
      <c r="BK378" s="140">
        <f>ROUND(I378*H378,2)</f>
        <v>0</v>
      </c>
      <c r="BL378" s="18" t="s">
        <v>236</v>
      </c>
      <c r="BM378" s="139" t="s">
        <v>524</v>
      </c>
    </row>
    <row r="379" spans="2:65" s="1" customFormat="1">
      <c r="B379" s="33"/>
      <c r="D379" s="141" t="s">
        <v>133</v>
      </c>
      <c r="F379" s="142" t="s">
        <v>525</v>
      </c>
      <c r="I379" s="143"/>
      <c r="L379" s="33"/>
      <c r="M379" s="144"/>
      <c r="T379" s="52"/>
      <c r="AT379" s="18" t="s">
        <v>133</v>
      </c>
      <c r="AU379" s="18" t="s">
        <v>82</v>
      </c>
    </row>
    <row r="380" spans="2:65" s="11" customFormat="1" ht="22.9" customHeight="1">
      <c r="B380" s="116"/>
      <c r="D380" s="117" t="s">
        <v>71</v>
      </c>
      <c r="E380" s="126" t="s">
        <v>526</v>
      </c>
      <c r="F380" s="126" t="s">
        <v>527</v>
      </c>
      <c r="I380" s="119"/>
      <c r="J380" s="127">
        <f>BK380</f>
        <v>0</v>
      </c>
      <c r="L380" s="116"/>
      <c r="M380" s="121"/>
      <c r="P380" s="122">
        <f>SUM(P381:P392)</f>
        <v>0</v>
      </c>
      <c r="R380" s="122">
        <f>SUM(R381:R392)</f>
        <v>0.12343103999999999</v>
      </c>
      <c r="T380" s="123">
        <f>SUM(T381:T392)</f>
        <v>0</v>
      </c>
      <c r="AR380" s="117" t="s">
        <v>82</v>
      </c>
      <c r="AT380" s="124" t="s">
        <v>71</v>
      </c>
      <c r="AU380" s="124" t="s">
        <v>80</v>
      </c>
      <c r="AY380" s="117" t="s">
        <v>124</v>
      </c>
      <c r="BK380" s="125">
        <f>SUM(BK381:BK392)</f>
        <v>0</v>
      </c>
    </row>
    <row r="381" spans="2:65" s="1" customFormat="1" ht="21.75" customHeight="1">
      <c r="B381" s="33"/>
      <c r="C381" s="128" t="s">
        <v>528</v>
      </c>
      <c r="D381" s="128" t="s">
        <v>126</v>
      </c>
      <c r="E381" s="129" t="s">
        <v>529</v>
      </c>
      <c r="F381" s="130" t="s">
        <v>530</v>
      </c>
      <c r="G381" s="131" t="s">
        <v>167</v>
      </c>
      <c r="H381" s="132">
        <v>149</v>
      </c>
      <c r="I381" s="133"/>
      <c r="J381" s="134">
        <f>ROUND(I381*H381,2)</f>
        <v>0</v>
      </c>
      <c r="K381" s="130" t="s">
        <v>19</v>
      </c>
      <c r="L381" s="33"/>
      <c r="M381" s="135" t="s">
        <v>19</v>
      </c>
      <c r="N381" s="136" t="s">
        <v>43</v>
      </c>
      <c r="P381" s="137">
        <f>O381*H381</f>
        <v>0</v>
      </c>
      <c r="Q381" s="137">
        <v>0</v>
      </c>
      <c r="R381" s="137">
        <f>Q381*H381</f>
        <v>0</v>
      </c>
      <c r="S381" s="137">
        <v>0</v>
      </c>
      <c r="T381" s="138">
        <f>S381*H381</f>
        <v>0</v>
      </c>
      <c r="AR381" s="139" t="s">
        <v>236</v>
      </c>
      <c r="AT381" s="139" t="s">
        <v>126</v>
      </c>
      <c r="AU381" s="139" t="s">
        <v>82</v>
      </c>
      <c r="AY381" s="18" t="s">
        <v>124</v>
      </c>
      <c r="BE381" s="140">
        <f>IF(N381="základní",J381,0)</f>
        <v>0</v>
      </c>
      <c r="BF381" s="140">
        <f>IF(N381="snížená",J381,0)</f>
        <v>0</v>
      </c>
      <c r="BG381" s="140">
        <f>IF(N381="zákl. přenesená",J381,0)</f>
        <v>0</v>
      </c>
      <c r="BH381" s="140">
        <f>IF(N381="sníž. přenesená",J381,0)</f>
        <v>0</v>
      </c>
      <c r="BI381" s="140">
        <f>IF(N381="nulová",J381,0)</f>
        <v>0</v>
      </c>
      <c r="BJ381" s="18" t="s">
        <v>80</v>
      </c>
      <c r="BK381" s="140">
        <f>ROUND(I381*H381,2)</f>
        <v>0</v>
      </c>
      <c r="BL381" s="18" t="s">
        <v>236</v>
      </c>
      <c r="BM381" s="139" t="s">
        <v>531</v>
      </c>
    </row>
    <row r="382" spans="2:65" s="12" customFormat="1">
      <c r="B382" s="145"/>
      <c r="D382" s="146" t="s">
        <v>135</v>
      </c>
      <c r="E382" s="147" t="s">
        <v>19</v>
      </c>
      <c r="F382" s="148" t="s">
        <v>532</v>
      </c>
      <c r="H382" s="147" t="s">
        <v>19</v>
      </c>
      <c r="I382" s="149"/>
      <c r="L382" s="145"/>
      <c r="M382" s="150"/>
      <c r="T382" s="151"/>
      <c r="AT382" s="147" t="s">
        <v>135</v>
      </c>
      <c r="AU382" s="147" t="s">
        <v>82</v>
      </c>
      <c r="AV382" s="12" t="s">
        <v>80</v>
      </c>
      <c r="AW382" s="12" t="s">
        <v>33</v>
      </c>
      <c r="AX382" s="12" t="s">
        <v>72</v>
      </c>
      <c r="AY382" s="147" t="s">
        <v>124</v>
      </c>
    </row>
    <row r="383" spans="2:65" s="12" customFormat="1">
      <c r="B383" s="145"/>
      <c r="D383" s="146" t="s">
        <v>135</v>
      </c>
      <c r="E383" s="147" t="s">
        <v>19</v>
      </c>
      <c r="F383" s="148" t="s">
        <v>533</v>
      </c>
      <c r="H383" s="147" t="s">
        <v>19</v>
      </c>
      <c r="I383" s="149"/>
      <c r="L383" s="145"/>
      <c r="M383" s="150"/>
      <c r="T383" s="151"/>
      <c r="AT383" s="147" t="s">
        <v>135</v>
      </c>
      <c r="AU383" s="147" t="s">
        <v>82</v>
      </c>
      <c r="AV383" s="12" t="s">
        <v>80</v>
      </c>
      <c r="AW383" s="12" t="s">
        <v>33</v>
      </c>
      <c r="AX383" s="12" t="s">
        <v>72</v>
      </c>
      <c r="AY383" s="147" t="s">
        <v>124</v>
      </c>
    </row>
    <row r="384" spans="2:65" s="12" customFormat="1">
      <c r="B384" s="145"/>
      <c r="D384" s="146" t="s">
        <v>135</v>
      </c>
      <c r="E384" s="147" t="s">
        <v>19</v>
      </c>
      <c r="F384" s="148" t="s">
        <v>534</v>
      </c>
      <c r="H384" s="147" t="s">
        <v>19</v>
      </c>
      <c r="I384" s="149"/>
      <c r="L384" s="145"/>
      <c r="M384" s="150"/>
      <c r="T384" s="151"/>
      <c r="AT384" s="147" t="s">
        <v>135</v>
      </c>
      <c r="AU384" s="147" t="s">
        <v>82</v>
      </c>
      <c r="AV384" s="12" t="s">
        <v>80</v>
      </c>
      <c r="AW384" s="12" t="s">
        <v>33</v>
      </c>
      <c r="AX384" s="12" t="s">
        <v>72</v>
      </c>
      <c r="AY384" s="147" t="s">
        <v>124</v>
      </c>
    </row>
    <row r="385" spans="2:65" s="13" customFormat="1">
      <c r="B385" s="152"/>
      <c r="D385" s="146" t="s">
        <v>135</v>
      </c>
      <c r="E385" s="153" t="s">
        <v>19</v>
      </c>
      <c r="F385" s="154" t="s">
        <v>535</v>
      </c>
      <c r="H385" s="155">
        <v>149</v>
      </c>
      <c r="I385" s="156"/>
      <c r="L385" s="152"/>
      <c r="M385" s="157"/>
      <c r="T385" s="158"/>
      <c r="AT385" s="153" t="s">
        <v>135</v>
      </c>
      <c r="AU385" s="153" t="s">
        <v>82</v>
      </c>
      <c r="AV385" s="13" t="s">
        <v>82</v>
      </c>
      <c r="AW385" s="13" t="s">
        <v>33</v>
      </c>
      <c r="AX385" s="13" t="s">
        <v>80</v>
      </c>
      <c r="AY385" s="153" t="s">
        <v>124</v>
      </c>
    </row>
    <row r="386" spans="2:65" s="1" customFormat="1" ht="16.5" customHeight="1">
      <c r="B386" s="33"/>
      <c r="C386" s="166" t="s">
        <v>536</v>
      </c>
      <c r="D386" s="166" t="s">
        <v>211</v>
      </c>
      <c r="E386" s="167" t="s">
        <v>537</v>
      </c>
      <c r="F386" s="168" t="s">
        <v>538</v>
      </c>
      <c r="G386" s="169" t="s">
        <v>192</v>
      </c>
      <c r="H386" s="170">
        <v>0.16200000000000001</v>
      </c>
      <c r="I386" s="171"/>
      <c r="J386" s="172">
        <f>ROUND(I386*H386,2)</f>
        <v>0</v>
      </c>
      <c r="K386" s="168" t="s">
        <v>19</v>
      </c>
      <c r="L386" s="173"/>
      <c r="M386" s="174" t="s">
        <v>19</v>
      </c>
      <c r="N386" s="175" t="s">
        <v>43</v>
      </c>
      <c r="P386" s="137">
        <f>O386*H386</f>
        <v>0</v>
      </c>
      <c r="Q386" s="137">
        <v>0.75</v>
      </c>
      <c r="R386" s="137">
        <f>Q386*H386</f>
        <v>0.1215</v>
      </c>
      <c r="S386" s="137">
        <v>0</v>
      </c>
      <c r="T386" s="138">
        <f>S386*H386</f>
        <v>0</v>
      </c>
      <c r="AR386" s="139" t="s">
        <v>343</v>
      </c>
      <c r="AT386" s="139" t="s">
        <v>211</v>
      </c>
      <c r="AU386" s="139" t="s">
        <v>82</v>
      </c>
      <c r="AY386" s="18" t="s">
        <v>124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8" t="s">
        <v>80</v>
      </c>
      <c r="BK386" s="140">
        <f>ROUND(I386*H386,2)</f>
        <v>0</v>
      </c>
      <c r="BL386" s="18" t="s">
        <v>236</v>
      </c>
      <c r="BM386" s="139" t="s">
        <v>539</v>
      </c>
    </row>
    <row r="387" spans="2:65" s="13" customFormat="1">
      <c r="B387" s="152"/>
      <c r="D387" s="146" t="s">
        <v>135</v>
      </c>
      <c r="E387" s="153" t="s">
        <v>19</v>
      </c>
      <c r="F387" s="154" t="s">
        <v>540</v>
      </c>
      <c r="H387" s="155">
        <v>0.16200000000000001</v>
      </c>
      <c r="I387" s="156"/>
      <c r="L387" s="152"/>
      <c r="M387" s="157"/>
      <c r="T387" s="158"/>
      <c r="AT387" s="153" t="s">
        <v>135</v>
      </c>
      <c r="AU387" s="153" t="s">
        <v>82</v>
      </c>
      <c r="AV387" s="13" t="s">
        <v>82</v>
      </c>
      <c r="AW387" s="13" t="s">
        <v>33</v>
      </c>
      <c r="AX387" s="13" t="s">
        <v>80</v>
      </c>
      <c r="AY387" s="153" t="s">
        <v>124</v>
      </c>
    </row>
    <row r="388" spans="2:65" s="1" customFormat="1" ht="16.5" customHeight="1">
      <c r="B388" s="33"/>
      <c r="C388" s="128" t="s">
        <v>541</v>
      </c>
      <c r="D388" s="128" t="s">
        <v>126</v>
      </c>
      <c r="E388" s="129" t="s">
        <v>542</v>
      </c>
      <c r="F388" s="130" t="s">
        <v>543</v>
      </c>
      <c r="G388" s="131" t="s">
        <v>192</v>
      </c>
      <c r="H388" s="132">
        <v>0.16200000000000001</v>
      </c>
      <c r="I388" s="133"/>
      <c r="J388" s="134">
        <f>ROUND(I388*H388,2)</f>
        <v>0</v>
      </c>
      <c r="K388" s="130" t="s">
        <v>19</v>
      </c>
      <c r="L388" s="33"/>
      <c r="M388" s="135" t="s">
        <v>19</v>
      </c>
      <c r="N388" s="136" t="s">
        <v>43</v>
      </c>
      <c r="P388" s="137">
        <f>O388*H388</f>
        <v>0</v>
      </c>
      <c r="Q388" s="137">
        <v>1.192E-2</v>
      </c>
      <c r="R388" s="137">
        <f>Q388*H388</f>
        <v>1.93104E-3</v>
      </c>
      <c r="S388" s="137">
        <v>0</v>
      </c>
      <c r="T388" s="138">
        <f>S388*H388</f>
        <v>0</v>
      </c>
      <c r="AR388" s="139" t="s">
        <v>236</v>
      </c>
      <c r="AT388" s="139" t="s">
        <v>126</v>
      </c>
      <c r="AU388" s="139" t="s">
        <v>82</v>
      </c>
      <c r="AY388" s="18" t="s">
        <v>124</v>
      </c>
      <c r="BE388" s="140">
        <f>IF(N388="základní",J388,0)</f>
        <v>0</v>
      </c>
      <c r="BF388" s="140">
        <f>IF(N388="snížená",J388,0)</f>
        <v>0</v>
      </c>
      <c r="BG388" s="140">
        <f>IF(N388="zákl. přenesená",J388,0)</f>
        <v>0</v>
      </c>
      <c r="BH388" s="140">
        <f>IF(N388="sníž. přenesená",J388,0)</f>
        <v>0</v>
      </c>
      <c r="BI388" s="140">
        <f>IF(N388="nulová",J388,0)</f>
        <v>0</v>
      </c>
      <c r="BJ388" s="18" t="s">
        <v>80</v>
      </c>
      <c r="BK388" s="140">
        <f>ROUND(I388*H388,2)</f>
        <v>0</v>
      </c>
      <c r="BL388" s="18" t="s">
        <v>236</v>
      </c>
      <c r="BM388" s="139" t="s">
        <v>544</v>
      </c>
    </row>
    <row r="389" spans="2:65" s="12" customFormat="1">
      <c r="B389" s="145"/>
      <c r="D389" s="146" t="s">
        <v>135</v>
      </c>
      <c r="E389" s="147" t="s">
        <v>19</v>
      </c>
      <c r="F389" s="148" t="s">
        <v>545</v>
      </c>
      <c r="H389" s="147" t="s">
        <v>19</v>
      </c>
      <c r="I389" s="149"/>
      <c r="L389" s="145"/>
      <c r="M389" s="150"/>
      <c r="T389" s="151"/>
      <c r="AT389" s="147" t="s">
        <v>135</v>
      </c>
      <c r="AU389" s="147" t="s">
        <v>82</v>
      </c>
      <c r="AV389" s="12" t="s">
        <v>80</v>
      </c>
      <c r="AW389" s="12" t="s">
        <v>33</v>
      </c>
      <c r="AX389" s="12" t="s">
        <v>72</v>
      </c>
      <c r="AY389" s="147" t="s">
        <v>124</v>
      </c>
    </row>
    <row r="390" spans="2:65" s="13" customFormat="1">
      <c r="B390" s="152"/>
      <c r="D390" s="146" t="s">
        <v>135</v>
      </c>
      <c r="E390" s="153" t="s">
        <v>19</v>
      </c>
      <c r="F390" s="154" t="s">
        <v>546</v>
      </c>
      <c r="H390" s="155">
        <v>0.16200000000000001</v>
      </c>
      <c r="I390" s="156"/>
      <c r="L390" s="152"/>
      <c r="M390" s="157"/>
      <c r="T390" s="158"/>
      <c r="AT390" s="153" t="s">
        <v>135</v>
      </c>
      <c r="AU390" s="153" t="s">
        <v>82</v>
      </c>
      <c r="AV390" s="13" t="s">
        <v>82</v>
      </c>
      <c r="AW390" s="13" t="s">
        <v>33</v>
      </c>
      <c r="AX390" s="13" t="s">
        <v>80</v>
      </c>
      <c r="AY390" s="153" t="s">
        <v>124</v>
      </c>
    </row>
    <row r="391" spans="2:65" s="1" customFormat="1" ht="24.2" customHeight="1">
      <c r="B391" s="33"/>
      <c r="C391" s="128" t="s">
        <v>547</v>
      </c>
      <c r="D391" s="128" t="s">
        <v>126</v>
      </c>
      <c r="E391" s="129" t="s">
        <v>548</v>
      </c>
      <c r="F391" s="130" t="s">
        <v>549</v>
      </c>
      <c r="G391" s="131" t="s">
        <v>214</v>
      </c>
      <c r="H391" s="132">
        <v>0.123</v>
      </c>
      <c r="I391" s="133"/>
      <c r="J391" s="134">
        <f>ROUND(I391*H391,2)</f>
        <v>0</v>
      </c>
      <c r="K391" s="130" t="s">
        <v>130</v>
      </c>
      <c r="L391" s="33"/>
      <c r="M391" s="135" t="s">
        <v>19</v>
      </c>
      <c r="N391" s="136" t="s">
        <v>43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236</v>
      </c>
      <c r="AT391" s="139" t="s">
        <v>126</v>
      </c>
      <c r="AU391" s="139" t="s">
        <v>82</v>
      </c>
      <c r="AY391" s="18" t="s">
        <v>124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8" t="s">
        <v>80</v>
      </c>
      <c r="BK391" s="140">
        <f>ROUND(I391*H391,2)</f>
        <v>0</v>
      </c>
      <c r="BL391" s="18" t="s">
        <v>236</v>
      </c>
      <c r="BM391" s="139" t="s">
        <v>550</v>
      </c>
    </row>
    <row r="392" spans="2:65" s="1" customFormat="1">
      <c r="B392" s="33"/>
      <c r="D392" s="141" t="s">
        <v>133</v>
      </c>
      <c r="F392" s="142" t="s">
        <v>551</v>
      </c>
      <c r="I392" s="143"/>
      <c r="L392" s="33"/>
      <c r="M392" s="144"/>
      <c r="T392" s="52"/>
      <c r="AT392" s="18" t="s">
        <v>133</v>
      </c>
      <c r="AU392" s="18" t="s">
        <v>82</v>
      </c>
    </row>
    <row r="393" spans="2:65" s="11" customFormat="1" ht="22.9" customHeight="1">
      <c r="B393" s="116"/>
      <c r="D393" s="117" t="s">
        <v>71</v>
      </c>
      <c r="E393" s="126" t="s">
        <v>552</v>
      </c>
      <c r="F393" s="126" t="s">
        <v>553</v>
      </c>
      <c r="I393" s="119"/>
      <c r="J393" s="127">
        <f>BK393</f>
        <v>0</v>
      </c>
      <c r="L393" s="116"/>
      <c r="M393" s="121"/>
      <c r="P393" s="122">
        <f>SUM(P394:P431)</f>
        <v>0</v>
      </c>
      <c r="R393" s="122">
        <f>SUM(R394:R431)</f>
        <v>3.824947544</v>
      </c>
      <c r="T393" s="123">
        <f>SUM(T394:T431)</f>
        <v>0</v>
      </c>
      <c r="AR393" s="117" t="s">
        <v>82</v>
      </c>
      <c r="AT393" s="124" t="s">
        <v>71</v>
      </c>
      <c r="AU393" s="124" t="s">
        <v>80</v>
      </c>
      <c r="AY393" s="117" t="s">
        <v>124</v>
      </c>
      <c r="BK393" s="125">
        <f>SUM(BK394:BK431)</f>
        <v>0</v>
      </c>
    </row>
    <row r="394" spans="2:65" s="1" customFormat="1" ht="16.5" customHeight="1">
      <c r="B394" s="33"/>
      <c r="C394" s="128" t="s">
        <v>554</v>
      </c>
      <c r="D394" s="128" t="s">
        <v>126</v>
      </c>
      <c r="E394" s="129" t="s">
        <v>555</v>
      </c>
      <c r="F394" s="130" t="s">
        <v>556</v>
      </c>
      <c r="G394" s="131" t="s">
        <v>129</v>
      </c>
      <c r="H394" s="132">
        <v>1.8129999999999999</v>
      </c>
      <c r="I394" s="133"/>
      <c r="J394" s="134">
        <f>ROUND(I394*H394,2)</f>
        <v>0</v>
      </c>
      <c r="K394" s="130" t="s">
        <v>19</v>
      </c>
      <c r="L394" s="33"/>
      <c r="M394" s="135" t="s">
        <v>19</v>
      </c>
      <c r="N394" s="136" t="s">
        <v>43</v>
      </c>
      <c r="P394" s="137">
        <f>O394*H394</f>
        <v>0</v>
      </c>
      <c r="Q394" s="137">
        <v>2.2800000000000001E-4</v>
      </c>
      <c r="R394" s="137">
        <f>Q394*H394</f>
        <v>4.1336399999999999E-4</v>
      </c>
      <c r="S394" s="137">
        <v>0</v>
      </c>
      <c r="T394" s="138">
        <f>S394*H394</f>
        <v>0</v>
      </c>
      <c r="AR394" s="139" t="s">
        <v>236</v>
      </c>
      <c r="AT394" s="139" t="s">
        <v>126</v>
      </c>
      <c r="AU394" s="139" t="s">
        <v>82</v>
      </c>
      <c r="AY394" s="18" t="s">
        <v>124</v>
      </c>
      <c r="BE394" s="140">
        <f>IF(N394="základní",J394,0)</f>
        <v>0</v>
      </c>
      <c r="BF394" s="140">
        <f>IF(N394="snížená",J394,0)</f>
        <v>0</v>
      </c>
      <c r="BG394" s="140">
        <f>IF(N394="zákl. přenesená",J394,0)</f>
        <v>0</v>
      </c>
      <c r="BH394" s="140">
        <f>IF(N394="sníž. přenesená",J394,0)</f>
        <v>0</v>
      </c>
      <c r="BI394" s="140">
        <f>IF(N394="nulová",J394,0)</f>
        <v>0</v>
      </c>
      <c r="BJ394" s="18" t="s">
        <v>80</v>
      </c>
      <c r="BK394" s="140">
        <f>ROUND(I394*H394,2)</f>
        <v>0</v>
      </c>
      <c r="BL394" s="18" t="s">
        <v>236</v>
      </c>
      <c r="BM394" s="139" t="s">
        <v>557</v>
      </c>
    </row>
    <row r="395" spans="2:65" s="13" customFormat="1">
      <c r="B395" s="152"/>
      <c r="D395" s="146" t="s">
        <v>135</v>
      </c>
      <c r="E395" s="153" t="s">
        <v>19</v>
      </c>
      <c r="F395" s="154" t="s">
        <v>558</v>
      </c>
      <c r="H395" s="155">
        <v>1.8129999999999999</v>
      </c>
      <c r="I395" s="156"/>
      <c r="L395" s="152"/>
      <c r="M395" s="157"/>
      <c r="T395" s="158"/>
      <c r="AT395" s="153" t="s">
        <v>135</v>
      </c>
      <c r="AU395" s="153" t="s">
        <v>82</v>
      </c>
      <c r="AV395" s="13" t="s">
        <v>82</v>
      </c>
      <c r="AW395" s="13" t="s">
        <v>33</v>
      </c>
      <c r="AX395" s="13" t="s">
        <v>80</v>
      </c>
      <c r="AY395" s="153" t="s">
        <v>124</v>
      </c>
    </row>
    <row r="396" spans="2:65" s="1" customFormat="1" ht="16.5" customHeight="1">
      <c r="B396" s="33"/>
      <c r="C396" s="128" t="s">
        <v>559</v>
      </c>
      <c r="D396" s="128" t="s">
        <v>126</v>
      </c>
      <c r="E396" s="129" t="s">
        <v>560</v>
      </c>
      <c r="F396" s="130" t="s">
        <v>561</v>
      </c>
      <c r="G396" s="131" t="s">
        <v>562</v>
      </c>
      <c r="H396" s="132">
        <v>3608.9029999999998</v>
      </c>
      <c r="I396" s="133"/>
      <c r="J396" s="134">
        <f>ROUND(I396*H396,2)</f>
        <v>0</v>
      </c>
      <c r="K396" s="130" t="s">
        <v>130</v>
      </c>
      <c r="L396" s="33"/>
      <c r="M396" s="135" t="s">
        <v>19</v>
      </c>
      <c r="N396" s="136" t="s">
        <v>43</v>
      </c>
      <c r="P396" s="137">
        <f>O396*H396</f>
        <v>0</v>
      </c>
      <c r="Q396" s="137">
        <v>6.0000000000000002E-5</v>
      </c>
      <c r="R396" s="137">
        <f>Q396*H396</f>
        <v>0.21653417999999999</v>
      </c>
      <c r="S396" s="137">
        <v>0</v>
      </c>
      <c r="T396" s="138">
        <f>S396*H396</f>
        <v>0</v>
      </c>
      <c r="AR396" s="139" t="s">
        <v>236</v>
      </c>
      <c r="AT396" s="139" t="s">
        <v>126</v>
      </c>
      <c r="AU396" s="139" t="s">
        <v>82</v>
      </c>
      <c r="AY396" s="18" t="s">
        <v>124</v>
      </c>
      <c r="BE396" s="140">
        <f>IF(N396="základní",J396,0)</f>
        <v>0</v>
      </c>
      <c r="BF396" s="140">
        <f>IF(N396="snížená",J396,0)</f>
        <v>0</v>
      </c>
      <c r="BG396" s="140">
        <f>IF(N396="zákl. přenesená",J396,0)</f>
        <v>0</v>
      </c>
      <c r="BH396" s="140">
        <f>IF(N396="sníž. přenesená",J396,0)</f>
        <v>0</v>
      </c>
      <c r="BI396" s="140">
        <f>IF(N396="nulová",J396,0)</f>
        <v>0</v>
      </c>
      <c r="BJ396" s="18" t="s">
        <v>80</v>
      </c>
      <c r="BK396" s="140">
        <f>ROUND(I396*H396,2)</f>
        <v>0</v>
      </c>
      <c r="BL396" s="18" t="s">
        <v>236</v>
      </c>
      <c r="BM396" s="139" t="s">
        <v>563</v>
      </c>
    </row>
    <row r="397" spans="2:65" s="1" customFormat="1">
      <c r="B397" s="33"/>
      <c r="D397" s="141" t="s">
        <v>133</v>
      </c>
      <c r="F397" s="142" t="s">
        <v>564</v>
      </c>
      <c r="I397" s="143"/>
      <c r="L397" s="33"/>
      <c r="M397" s="144"/>
      <c r="T397" s="52"/>
      <c r="AT397" s="18" t="s">
        <v>133</v>
      </c>
      <c r="AU397" s="18" t="s">
        <v>82</v>
      </c>
    </row>
    <row r="398" spans="2:65" s="12" customFormat="1">
      <c r="B398" s="145"/>
      <c r="D398" s="146" t="s">
        <v>135</v>
      </c>
      <c r="E398" s="147" t="s">
        <v>19</v>
      </c>
      <c r="F398" s="148" t="s">
        <v>565</v>
      </c>
      <c r="H398" s="147" t="s">
        <v>19</v>
      </c>
      <c r="I398" s="149"/>
      <c r="L398" s="145"/>
      <c r="M398" s="150"/>
      <c r="T398" s="151"/>
      <c r="AT398" s="147" t="s">
        <v>135</v>
      </c>
      <c r="AU398" s="147" t="s">
        <v>82</v>
      </c>
      <c r="AV398" s="12" t="s">
        <v>80</v>
      </c>
      <c r="AW398" s="12" t="s">
        <v>33</v>
      </c>
      <c r="AX398" s="12" t="s">
        <v>72</v>
      </c>
      <c r="AY398" s="147" t="s">
        <v>124</v>
      </c>
    </row>
    <row r="399" spans="2:65" s="12" customFormat="1">
      <c r="B399" s="145"/>
      <c r="D399" s="146" t="s">
        <v>135</v>
      </c>
      <c r="E399" s="147" t="s">
        <v>19</v>
      </c>
      <c r="F399" s="148" t="s">
        <v>566</v>
      </c>
      <c r="H399" s="147" t="s">
        <v>19</v>
      </c>
      <c r="I399" s="149"/>
      <c r="L399" s="145"/>
      <c r="M399" s="150"/>
      <c r="T399" s="151"/>
      <c r="AT399" s="147" t="s">
        <v>135</v>
      </c>
      <c r="AU399" s="147" t="s">
        <v>82</v>
      </c>
      <c r="AV399" s="12" t="s">
        <v>80</v>
      </c>
      <c r="AW399" s="12" t="s">
        <v>33</v>
      </c>
      <c r="AX399" s="12" t="s">
        <v>72</v>
      </c>
      <c r="AY399" s="147" t="s">
        <v>124</v>
      </c>
    </row>
    <row r="400" spans="2:65" s="13" customFormat="1">
      <c r="B400" s="152"/>
      <c r="D400" s="146" t="s">
        <v>135</v>
      </c>
      <c r="E400" s="153" t="s">
        <v>19</v>
      </c>
      <c r="F400" s="154" t="s">
        <v>567</v>
      </c>
      <c r="H400" s="155">
        <v>943.16200000000003</v>
      </c>
      <c r="I400" s="156"/>
      <c r="L400" s="152"/>
      <c r="M400" s="157"/>
      <c r="T400" s="158"/>
      <c r="AT400" s="153" t="s">
        <v>135</v>
      </c>
      <c r="AU400" s="153" t="s">
        <v>82</v>
      </c>
      <c r="AV400" s="13" t="s">
        <v>82</v>
      </c>
      <c r="AW400" s="13" t="s">
        <v>33</v>
      </c>
      <c r="AX400" s="13" t="s">
        <v>72</v>
      </c>
      <c r="AY400" s="153" t="s">
        <v>124</v>
      </c>
    </row>
    <row r="401" spans="2:51" s="13" customFormat="1">
      <c r="B401" s="152"/>
      <c r="D401" s="146" t="s">
        <v>135</v>
      </c>
      <c r="E401" s="153" t="s">
        <v>19</v>
      </c>
      <c r="F401" s="154" t="s">
        <v>568</v>
      </c>
      <c r="H401" s="155">
        <v>115.395</v>
      </c>
      <c r="I401" s="156"/>
      <c r="L401" s="152"/>
      <c r="M401" s="157"/>
      <c r="T401" s="158"/>
      <c r="AT401" s="153" t="s">
        <v>135</v>
      </c>
      <c r="AU401" s="153" t="s">
        <v>82</v>
      </c>
      <c r="AV401" s="13" t="s">
        <v>82</v>
      </c>
      <c r="AW401" s="13" t="s">
        <v>33</v>
      </c>
      <c r="AX401" s="13" t="s">
        <v>72</v>
      </c>
      <c r="AY401" s="153" t="s">
        <v>124</v>
      </c>
    </row>
    <row r="402" spans="2:51" s="15" customFormat="1">
      <c r="B402" s="176"/>
      <c r="D402" s="146" t="s">
        <v>135</v>
      </c>
      <c r="E402" s="177" t="s">
        <v>19</v>
      </c>
      <c r="F402" s="178" t="s">
        <v>569</v>
      </c>
      <c r="H402" s="179">
        <v>1058.557</v>
      </c>
      <c r="I402" s="180"/>
      <c r="L402" s="176"/>
      <c r="M402" s="181"/>
      <c r="T402" s="182"/>
      <c r="AT402" s="177" t="s">
        <v>135</v>
      </c>
      <c r="AU402" s="177" t="s">
        <v>82</v>
      </c>
      <c r="AV402" s="15" t="s">
        <v>146</v>
      </c>
      <c r="AW402" s="15" t="s">
        <v>33</v>
      </c>
      <c r="AX402" s="15" t="s">
        <v>72</v>
      </c>
      <c r="AY402" s="177" t="s">
        <v>124</v>
      </c>
    </row>
    <row r="403" spans="2:51" s="12" customFormat="1">
      <c r="B403" s="145"/>
      <c r="D403" s="146" t="s">
        <v>135</v>
      </c>
      <c r="E403" s="147" t="s">
        <v>19</v>
      </c>
      <c r="F403" s="148" t="s">
        <v>570</v>
      </c>
      <c r="H403" s="147" t="s">
        <v>19</v>
      </c>
      <c r="I403" s="149"/>
      <c r="L403" s="145"/>
      <c r="M403" s="150"/>
      <c r="T403" s="151"/>
      <c r="AT403" s="147" t="s">
        <v>135</v>
      </c>
      <c r="AU403" s="147" t="s">
        <v>82</v>
      </c>
      <c r="AV403" s="12" t="s">
        <v>80</v>
      </c>
      <c r="AW403" s="12" t="s">
        <v>33</v>
      </c>
      <c r="AX403" s="12" t="s">
        <v>72</v>
      </c>
      <c r="AY403" s="147" t="s">
        <v>124</v>
      </c>
    </row>
    <row r="404" spans="2:51" s="13" customFormat="1">
      <c r="B404" s="152"/>
      <c r="D404" s="146" t="s">
        <v>135</v>
      </c>
      <c r="E404" s="153" t="s">
        <v>19</v>
      </c>
      <c r="F404" s="154" t="s">
        <v>571</v>
      </c>
      <c r="H404" s="155">
        <v>699.2</v>
      </c>
      <c r="I404" s="156"/>
      <c r="L404" s="152"/>
      <c r="M404" s="157"/>
      <c r="T404" s="158"/>
      <c r="AT404" s="153" t="s">
        <v>135</v>
      </c>
      <c r="AU404" s="153" t="s">
        <v>82</v>
      </c>
      <c r="AV404" s="13" t="s">
        <v>82</v>
      </c>
      <c r="AW404" s="13" t="s">
        <v>33</v>
      </c>
      <c r="AX404" s="13" t="s">
        <v>72</v>
      </c>
      <c r="AY404" s="153" t="s">
        <v>124</v>
      </c>
    </row>
    <row r="405" spans="2:51" s="13" customFormat="1">
      <c r="B405" s="152"/>
      <c r="D405" s="146" t="s">
        <v>135</v>
      </c>
      <c r="E405" s="153" t="s">
        <v>19</v>
      </c>
      <c r="F405" s="154" t="s">
        <v>572</v>
      </c>
      <c r="H405" s="155">
        <v>63.899000000000001</v>
      </c>
      <c r="I405" s="156"/>
      <c r="L405" s="152"/>
      <c r="M405" s="157"/>
      <c r="T405" s="158"/>
      <c r="AT405" s="153" t="s">
        <v>135</v>
      </c>
      <c r="AU405" s="153" t="s">
        <v>82</v>
      </c>
      <c r="AV405" s="13" t="s">
        <v>82</v>
      </c>
      <c r="AW405" s="13" t="s">
        <v>33</v>
      </c>
      <c r="AX405" s="13" t="s">
        <v>72</v>
      </c>
      <c r="AY405" s="153" t="s">
        <v>124</v>
      </c>
    </row>
    <row r="406" spans="2:51" s="15" customFormat="1">
      <c r="B406" s="176"/>
      <c r="D406" s="146" t="s">
        <v>135</v>
      </c>
      <c r="E406" s="177" t="s">
        <v>19</v>
      </c>
      <c r="F406" s="178" t="s">
        <v>569</v>
      </c>
      <c r="H406" s="179">
        <v>763.09900000000005</v>
      </c>
      <c r="I406" s="180"/>
      <c r="L406" s="176"/>
      <c r="M406" s="181"/>
      <c r="T406" s="182"/>
      <c r="AT406" s="177" t="s">
        <v>135</v>
      </c>
      <c r="AU406" s="177" t="s">
        <v>82</v>
      </c>
      <c r="AV406" s="15" t="s">
        <v>146</v>
      </c>
      <c r="AW406" s="15" t="s">
        <v>33</v>
      </c>
      <c r="AX406" s="15" t="s">
        <v>72</v>
      </c>
      <c r="AY406" s="177" t="s">
        <v>124</v>
      </c>
    </row>
    <row r="407" spans="2:51" s="12" customFormat="1">
      <c r="B407" s="145"/>
      <c r="D407" s="146" t="s">
        <v>135</v>
      </c>
      <c r="E407" s="147" t="s">
        <v>19</v>
      </c>
      <c r="F407" s="148" t="s">
        <v>573</v>
      </c>
      <c r="H407" s="147" t="s">
        <v>19</v>
      </c>
      <c r="I407" s="149"/>
      <c r="L407" s="145"/>
      <c r="M407" s="150"/>
      <c r="T407" s="151"/>
      <c r="AT407" s="147" t="s">
        <v>135</v>
      </c>
      <c r="AU407" s="147" t="s">
        <v>82</v>
      </c>
      <c r="AV407" s="12" t="s">
        <v>80</v>
      </c>
      <c r="AW407" s="12" t="s">
        <v>33</v>
      </c>
      <c r="AX407" s="12" t="s">
        <v>72</v>
      </c>
      <c r="AY407" s="147" t="s">
        <v>124</v>
      </c>
    </row>
    <row r="408" spans="2:51" s="13" customFormat="1">
      <c r="B408" s="152"/>
      <c r="D408" s="146" t="s">
        <v>135</v>
      </c>
      <c r="E408" s="153" t="s">
        <v>19</v>
      </c>
      <c r="F408" s="154" t="s">
        <v>574</v>
      </c>
      <c r="H408" s="155">
        <v>29.178000000000001</v>
      </c>
      <c r="I408" s="156"/>
      <c r="L408" s="152"/>
      <c r="M408" s="157"/>
      <c r="T408" s="158"/>
      <c r="AT408" s="153" t="s">
        <v>135</v>
      </c>
      <c r="AU408" s="153" t="s">
        <v>82</v>
      </c>
      <c r="AV408" s="13" t="s">
        <v>82</v>
      </c>
      <c r="AW408" s="13" t="s">
        <v>33</v>
      </c>
      <c r="AX408" s="13" t="s">
        <v>72</v>
      </c>
      <c r="AY408" s="153" t="s">
        <v>124</v>
      </c>
    </row>
    <row r="409" spans="2:51" s="15" customFormat="1">
      <c r="B409" s="176"/>
      <c r="D409" s="146" t="s">
        <v>135</v>
      </c>
      <c r="E409" s="177" t="s">
        <v>19</v>
      </c>
      <c r="F409" s="178" t="s">
        <v>569</v>
      </c>
      <c r="H409" s="179">
        <v>29.178000000000001</v>
      </c>
      <c r="I409" s="180"/>
      <c r="L409" s="176"/>
      <c r="M409" s="181"/>
      <c r="T409" s="182"/>
      <c r="AT409" s="177" t="s">
        <v>135</v>
      </c>
      <c r="AU409" s="177" t="s">
        <v>82</v>
      </c>
      <c r="AV409" s="15" t="s">
        <v>146</v>
      </c>
      <c r="AW409" s="15" t="s">
        <v>33</v>
      </c>
      <c r="AX409" s="15" t="s">
        <v>72</v>
      </c>
      <c r="AY409" s="177" t="s">
        <v>124</v>
      </c>
    </row>
    <row r="410" spans="2:51" s="12" customFormat="1">
      <c r="B410" s="145"/>
      <c r="D410" s="146" t="s">
        <v>135</v>
      </c>
      <c r="E410" s="147" t="s">
        <v>19</v>
      </c>
      <c r="F410" s="148" t="s">
        <v>575</v>
      </c>
      <c r="H410" s="147" t="s">
        <v>19</v>
      </c>
      <c r="I410" s="149"/>
      <c r="L410" s="145"/>
      <c r="M410" s="150"/>
      <c r="T410" s="151"/>
      <c r="AT410" s="147" t="s">
        <v>135</v>
      </c>
      <c r="AU410" s="147" t="s">
        <v>82</v>
      </c>
      <c r="AV410" s="12" t="s">
        <v>80</v>
      </c>
      <c r="AW410" s="12" t="s">
        <v>33</v>
      </c>
      <c r="AX410" s="12" t="s">
        <v>72</v>
      </c>
      <c r="AY410" s="147" t="s">
        <v>124</v>
      </c>
    </row>
    <row r="411" spans="2:51" s="13" customFormat="1">
      <c r="B411" s="152"/>
      <c r="D411" s="146" t="s">
        <v>135</v>
      </c>
      <c r="E411" s="153" t="s">
        <v>19</v>
      </c>
      <c r="F411" s="154" t="s">
        <v>576</v>
      </c>
      <c r="H411" s="155">
        <v>30.222999999999999</v>
      </c>
      <c r="I411" s="156"/>
      <c r="L411" s="152"/>
      <c r="M411" s="157"/>
      <c r="T411" s="158"/>
      <c r="AT411" s="153" t="s">
        <v>135</v>
      </c>
      <c r="AU411" s="153" t="s">
        <v>82</v>
      </c>
      <c r="AV411" s="13" t="s">
        <v>82</v>
      </c>
      <c r="AW411" s="13" t="s">
        <v>33</v>
      </c>
      <c r="AX411" s="13" t="s">
        <v>72</v>
      </c>
      <c r="AY411" s="153" t="s">
        <v>124</v>
      </c>
    </row>
    <row r="412" spans="2:51" s="13" customFormat="1">
      <c r="B412" s="152"/>
      <c r="D412" s="146" t="s">
        <v>135</v>
      </c>
      <c r="E412" s="153" t="s">
        <v>19</v>
      </c>
      <c r="F412" s="154" t="s">
        <v>577</v>
      </c>
      <c r="H412" s="155">
        <v>15.071999999999999</v>
      </c>
      <c r="I412" s="156"/>
      <c r="L412" s="152"/>
      <c r="M412" s="157"/>
      <c r="T412" s="158"/>
      <c r="AT412" s="153" t="s">
        <v>135</v>
      </c>
      <c r="AU412" s="153" t="s">
        <v>82</v>
      </c>
      <c r="AV412" s="13" t="s">
        <v>82</v>
      </c>
      <c r="AW412" s="13" t="s">
        <v>33</v>
      </c>
      <c r="AX412" s="13" t="s">
        <v>72</v>
      </c>
      <c r="AY412" s="153" t="s">
        <v>124</v>
      </c>
    </row>
    <row r="413" spans="2:51" s="15" customFormat="1">
      <c r="B413" s="176"/>
      <c r="D413" s="146" t="s">
        <v>135</v>
      </c>
      <c r="E413" s="177" t="s">
        <v>19</v>
      </c>
      <c r="F413" s="178" t="s">
        <v>569</v>
      </c>
      <c r="H413" s="179">
        <v>45.295000000000002</v>
      </c>
      <c r="I413" s="180"/>
      <c r="L413" s="176"/>
      <c r="M413" s="181"/>
      <c r="T413" s="182"/>
      <c r="AT413" s="177" t="s">
        <v>135</v>
      </c>
      <c r="AU413" s="177" t="s">
        <v>82</v>
      </c>
      <c r="AV413" s="15" t="s">
        <v>146</v>
      </c>
      <c r="AW413" s="15" t="s">
        <v>33</v>
      </c>
      <c r="AX413" s="15" t="s">
        <v>72</v>
      </c>
      <c r="AY413" s="177" t="s">
        <v>124</v>
      </c>
    </row>
    <row r="414" spans="2:51" s="12" customFormat="1">
      <c r="B414" s="145"/>
      <c r="D414" s="146" t="s">
        <v>135</v>
      </c>
      <c r="E414" s="147" t="s">
        <v>19</v>
      </c>
      <c r="F414" s="148" t="s">
        <v>578</v>
      </c>
      <c r="H414" s="147" t="s">
        <v>19</v>
      </c>
      <c r="I414" s="149"/>
      <c r="L414" s="145"/>
      <c r="M414" s="150"/>
      <c r="T414" s="151"/>
      <c r="AT414" s="147" t="s">
        <v>135</v>
      </c>
      <c r="AU414" s="147" t="s">
        <v>82</v>
      </c>
      <c r="AV414" s="12" t="s">
        <v>80</v>
      </c>
      <c r="AW414" s="12" t="s">
        <v>33</v>
      </c>
      <c r="AX414" s="12" t="s">
        <v>72</v>
      </c>
      <c r="AY414" s="147" t="s">
        <v>124</v>
      </c>
    </row>
    <row r="415" spans="2:51" s="13" customFormat="1">
      <c r="B415" s="152"/>
      <c r="D415" s="146" t="s">
        <v>135</v>
      </c>
      <c r="E415" s="153" t="s">
        <v>19</v>
      </c>
      <c r="F415" s="154" t="s">
        <v>579</v>
      </c>
      <c r="H415" s="155">
        <v>14.13</v>
      </c>
      <c r="I415" s="156"/>
      <c r="L415" s="152"/>
      <c r="M415" s="157"/>
      <c r="T415" s="158"/>
      <c r="AT415" s="153" t="s">
        <v>135</v>
      </c>
      <c r="AU415" s="153" t="s">
        <v>82</v>
      </c>
      <c r="AV415" s="13" t="s">
        <v>82</v>
      </c>
      <c r="AW415" s="13" t="s">
        <v>33</v>
      </c>
      <c r="AX415" s="13" t="s">
        <v>72</v>
      </c>
      <c r="AY415" s="153" t="s">
        <v>124</v>
      </c>
    </row>
    <row r="416" spans="2:51" s="15" customFormat="1">
      <c r="B416" s="176"/>
      <c r="D416" s="146" t="s">
        <v>135</v>
      </c>
      <c r="E416" s="177" t="s">
        <v>19</v>
      </c>
      <c r="F416" s="178" t="s">
        <v>569</v>
      </c>
      <c r="H416" s="179">
        <v>14.13</v>
      </c>
      <c r="I416" s="180"/>
      <c r="L416" s="176"/>
      <c r="M416" s="181"/>
      <c r="T416" s="182"/>
      <c r="AT416" s="177" t="s">
        <v>135</v>
      </c>
      <c r="AU416" s="177" t="s">
        <v>82</v>
      </c>
      <c r="AV416" s="15" t="s">
        <v>146</v>
      </c>
      <c r="AW416" s="15" t="s">
        <v>33</v>
      </c>
      <c r="AX416" s="15" t="s">
        <v>72</v>
      </c>
      <c r="AY416" s="177" t="s">
        <v>124</v>
      </c>
    </row>
    <row r="417" spans="2:65" s="12" customFormat="1">
      <c r="B417" s="145"/>
      <c r="D417" s="146" t="s">
        <v>135</v>
      </c>
      <c r="E417" s="147" t="s">
        <v>19</v>
      </c>
      <c r="F417" s="148" t="s">
        <v>580</v>
      </c>
      <c r="H417" s="147" t="s">
        <v>19</v>
      </c>
      <c r="I417" s="149"/>
      <c r="L417" s="145"/>
      <c r="M417" s="150"/>
      <c r="T417" s="151"/>
      <c r="AT417" s="147" t="s">
        <v>135</v>
      </c>
      <c r="AU417" s="147" t="s">
        <v>82</v>
      </c>
      <c r="AV417" s="12" t="s">
        <v>80</v>
      </c>
      <c r="AW417" s="12" t="s">
        <v>33</v>
      </c>
      <c r="AX417" s="12" t="s">
        <v>72</v>
      </c>
      <c r="AY417" s="147" t="s">
        <v>124</v>
      </c>
    </row>
    <row r="418" spans="2:65" s="13" customFormat="1">
      <c r="B418" s="152"/>
      <c r="D418" s="146" t="s">
        <v>135</v>
      </c>
      <c r="E418" s="153" t="s">
        <v>19</v>
      </c>
      <c r="F418" s="154" t="s">
        <v>581</v>
      </c>
      <c r="H418" s="155">
        <v>41.44</v>
      </c>
      <c r="I418" s="156"/>
      <c r="L418" s="152"/>
      <c r="M418" s="157"/>
      <c r="T418" s="158"/>
      <c r="AT418" s="153" t="s">
        <v>135</v>
      </c>
      <c r="AU418" s="153" t="s">
        <v>82</v>
      </c>
      <c r="AV418" s="13" t="s">
        <v>82</v>
      </c>
      <c r="AW418" s="13" t="s">
        <v>33</v>
      </c>
      <c r="AX418" s="13" t="s">
        <v>72</v>
      </c>
      <c r="AY418" s="153" t="s">
        <v>124</v>
      </c>
    </row>
    <row r="419" spans="2:65" s="15" customFormat="1">
      <c r="B419" s="176"/>
      <c r="D419" s="146" t="s">
        <v>135</v>
      </c>
      <c r="E419" s="177" t="s">
        <v>19</v>
      </c>
      <c r="F419" s="178" t="s">
        <v>569</v>
      </c>
      <c r="H419" s="179">
        <v>41.44</v>
      </c>
      <c r="I419" s="180"/>
      <c r="L419" s="176"/>
      <c r="M419" s="181"/>
      <c r="T419" s="182"/>
      <c r="AT419" s="177" t="s">
        <v>135</v>
      </c>
      <c r="AU419" s="177" t="s">
        <v>82</v>
      </c>
      <c r="AV419" s="15" t="s">
        <v>146</v>
      </c>
      <c r="AW419" s="15" t="s">
        <v>33</v>
      </c>
      <c r="AX419" s="15" t="s">
        <v>72</v>
      </c>
      <c r="AY419" s="177" t="s">
        <v>124</v>
      </c>
    </row>
    <row r="420" spans="2:65" s="12" customFormat="1">
      <c r="B420" s="145"/>
      <c r="D420" s="146" t="s">
        <v>135</v>
      </c>
      <c r="E420" s="147" t="s">
        <v>19</v>
      </c>
      <c r="F420" s="148" t="s">
        <v>582</v>
      </c>
      <c r="H420" s="147" t="s">
        <v>19</v>
      </c>
      <c r="I420" s="149"/>
      <c r="L420" s="145"/>
      <c r="M420" s="150"/>
      <c r="T420" s="151"/>
      <c r="AT420" s="147" t="s">
        <v>135</v>
      </c>
      <c r="AU420" s="147" t="s">
        <v>82</v>
      </c>
      <c r="AV420" s="12" t="s">
        <v>80</v>
      </c>
      <c r="AW420" s="12" t="s">
        <v>33</v>
      </c>
      <c r="AX420" s="12" t="s">
        <v>72</v>
      </c>
      <c r="AY420" s="147" t="s">
        <v>124</v>
      </c>
    </row>
    <row r="421" spans="2:65" s="13" customFormat="1">
      <c r="B421" s="152"/>
      <c r="D421" s="146" t="s">
        <v>135</v>
      </c>
      <c r="E421" s="153" t="s">
        <v>19</v>
      </c>
      <c r="F421" s="154" t="s">
        <v>583</v>
      </c>
      <c r="H421" s="155">
        <v>1657.204</v>
      </c>
      <c r="I421" s="156"/>
      <c r="L421" s="152"/>
      <c r="M421" s="157"/>
      <c r="T421" s="158"/>
      <c r="AT421" s="153" t="s">
        <v>135</v>
      </c>
      <c r="AU421" s="153" t="s">
        <v>82</v>
      </c>
      <c r="AV421" s="13" t="s">
        <v>82</v>
      </c>
      <c r="AW421" s="13" t="s">
        <v>33</v>
      </c>
      <c r="AX421" s="13" t="s">
        <v>72</v>
      </c>
      <c r="AY421" s="153" t="s">
        <v>124</v>
      </c>
    </row>
    <row r="422" spans="2:65" s="14" customFormat="1">
      <c r="B422" s="159"/>
      <c r="D422" s="146" t="s">
        <v>135</v>
      </c>
      <c r="E422" s="160" t="s">
        <v>19</v>
      </c>
      <c r="F422" s="161" t="s">
        <v>139</v>
      </c>
      <c r="H422" s="162">
        <v>3608.9029999999998</v>
      </c>
      <c r="I422" s="163"/>
      <c r="L422" s="159"/>
      <c r="M422" s="164"/>
      <c r="T422" s="165"/>
      <c r="AT422" s="160" t="s">
        <v>135</v>
      </c>
      <c r="AU422" s="160" t="s">
        <v>82</v>
      </c>
      <c r="AV422" s="14" t="s">
        <v>131</v>
      </c>
      <c r="AW422" s="14" t="s">
        <v>33</v>
      </c>
      <c r="AX422" s="14" t="s">
        <v>80</v>
      </c>
      <c r="AY422" s="160" t="s">
        <v>124</v>
      </c>
    </row>
    <row r="423" spans="2:65" s="1" customFormat="1" ht="16.5" customHeight="1">
      <c r="B423" s="33"/>
      <c r="C423" s="166" t="s">
        <v>584</v>
      </c>
      <c r="D423" s="166" t="s">
        <v>211</v>
      </c>
      <c r="E423" s="167" t="s">
        <v>585</v>
      </c>
      <c r="F423" s="168" t="s">
        <v>586</v>
      </c>
      <c r="G423" s="169" t="s">
        <v>214</v>
      </c>
      <c r="H423" s="170">
        <v>1.91</v>
      </c>
      <c r="I423" s="171"/>
      <c r="J423" s="172">
        <f>ROUND(I423*H423,2)</f>
        <v>0</v>
      </c>
      <c r="K423" s="168" t="s">
        <v>130</v>
      </c>
      <c r="L423" s="173"/>
      <c r="M423" s="174" t="s">
        <v>19</v>
      </c>
      <c r="N423" s="175" t="s">
        <v>43</v>
      </c>
      <c r="P423" s="137">
        <f>O423*H423</f>
        <v>0</v>
      </c>
      <c r="Q423" s="137">
        <v>1</v>
      </c>
      <c r="R423" s="137">
        <f>Q423*H423</f>
        <v>1.91</v>
      </c>
      <c r="S423" s="137">
        <v>0</v>
      </c>
      <c r="T423" s="138">
        <f>S423*H423</f>
        <v>0</v>
      </c>
      <c r="AR423" s="139" t="s">
        <v>343</v>
      </c>
      <c r="AT423" s="139" t="s">
        <v>211</v>
      </c>
      <c r="AU423" s="139" t="s">
        <v>82</v>
      </c>
      <c r="AY423" s="18" t="s">
        <v>124</v>
      </c>
      <c r="BE423" s="140">
        <f>IF(N423="základní",J423,0)</f>
        <v>0</v>
      </c>
      <c r="BF423" s="140">
        <f>IF(N423="snížená",J423,0)</f>
        <v>0</v>
      </c>
      <c r="BG423" s="140">
        <f>IF(N423="zákl. přenesená",J423,0)</f>
        <v>0</v>
      </c>
      <c r="BH423" s="140">
        <f>IF(N423="sníž. přenesená",J423,0)</f>
        <v>0</v>
      </c>
      <c r="BI423" s="140">
        <f>IF(N423="nulová",J423,0)</f>
        <v>0</v>
      </c>
      <c r="BJ423" s="18" t="s">
        <v>80</v>
      </c>
      <c r="BK423" s="140">
        <f>ROUND(I423*H423,2)</f>
        <v>0</v>
      </c>
      <c r="BL423" s="18" t="s">
        <v>236</v>
      </c>
      <c r="BM423" s="139" t="s">
        <v>587</v>
      </c>
    </row>
    <row r="424" spans="2:65" s="13" customFormat="1">
      <c r="B424" s="152"/>
      <c r="D424" s="146" t="s">
        <v>135</v>
      </c>
      <c r="E424" s="153" t="s">
        <v>19</v>
      </c>
      <c r="F424" s="154" t="s">
        <v>588</v>
      </c>
      <c r="H424" s="155">
        <v>1.91</v>
      </c>
      <c r="I424" s="156"/>
      <c r="L424" s="152"/>
      <c r="M424" s="157"/>
      <c r="T424" s="158"/>
      <c r="AT424" s="153" t="s">
        <v>135</v>
      </c>
      <c r="AU424" s="153" t="s">
        <v>82</v>
      </c>
      <c r="AV424" s="13" t="s">
        <v>82</v>
      </c>
      <c r="AW424" s="13" t="s">
        <v>33</v>
      </c>
      <c r="AX424" s="13" t="s">
        <v>80</v>
      </c>
      <c r="AY424" s="153" t="s">
        <v>124</v>
      </c>
    </row>
    <row r="425" spans="2:65" s="1" customFormat="1" ht="16.5" customHeight="1">
      <c r="B425" s="33"/>
      <c r="C425" s="166" t="s">
        <v>589</v>
      </c>
      <c r="D425" s="166" t="s">
        <v>211</v>
      </c>
      <c r="E425" s="167" t="s">
        <v>590</v>
      </c>
      <c r="F425" s="168" t="s">
        <v>591</v>
      </c>
      <c r="G425" s="169" t="s">
        <v>214</v>
      </c>
      <c r="H425" s="170">
        <v>1.657</v>
      </c>
      <c r="I425" s="171"/>
      <c r="J425" s="172">
        <f>ROUND(I425*H425,2)</f>
        <v>0</v>
      </c>
      <c r="K425" s="168" t="s">
        <v>130</v>
      </c>
      <c r="L425" s="173"/>
      <c r="M425" s="174" t="s">
        <v>19</v>
      </c>
      <c r="N425" s="175" t="s">
        <v>43</v>
      </c>
      <c r="P425" s="137">
        <f>O425*H425</f>
        <v>0</v>
      </c>
      <c r="Q425" s="137">
        <v>1</v>
      </c>
      <c r="R425" s="137">
        <f>Q425*H425</f>
        <v>1.657</v>
      </c>
      <c r="S425" s="137">
        <v>0</v>
      </c>
      <c r="T425" s="138">
        <f>S425*H425</f>
        <v>0</v>
      </c>
      <c r="AR425" s="139" t="s">
        <v>343</v>
      </c>
      <c r="AT425" s="139" t="s">
        <v>211</v>
      </c>
      <c r="AU425" s="139" t="s">
        <v>82</v>
      </c>
      <c r="AY425" s="18" t="s">
        <v>124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8" t="s">
        <v>80</v>
      </c>
      <c r="BK425" s="140">
        <f>ROUND(I425*H425,2)</f>
        <v>0</v>
      </c>
      <c r="BL425" s="18" t="s">
        <v>236</v>
      </c>
      <c r="BM425" s="139" t="s">
        <v>592</v>
      </c>
    </row>
    <row r="426" spans="2:65" s="12" customFormat="1">
      <c r="B426" s="145"/>
      <c r="D426" s="146" t="s">
        <v>135</v>
      </c>
      <c r="E426" s="147" t="s">
        <v>19</v>
      </c>
      <c r="F426" s="148" t="s">
        <v>593</v>
      </c>
      <c r="H426" s="147" t="s">
        <v>19</v>
      </c>
      <c r="I426" s="149"/>
      <c r="L426" s="145"/>
      <c r="M426" s="150"/>
      <c r="T426" s="151"/>
      <c r="AT426" s="147" t="s">
        <v>135</v>
      </c>
      <c r="AU426" s="147" t="s">
        <v>82</v>
      </c>
      <c r="AV426" s="12" t="s">
        <v>80</v>
      </c>
      <c r="AW426" s="12" t="s">
        <v>33</v>
      </c>
      <c r="AX426" s="12" t="s">
        <v>72</v>
      </c>
      <c r="AY426" s="147" t="s">
        <v>124</v>
      </c>
    </row>
    <row r="427" spans="2:65" s="13" customFormat="1">
      <c r="B427" s="152"/>
      <c r="D427" s="146" t="s">
        <v>135</v>
      </c>
      <c r="E427" s="153" t="s">
        <v>19</v>
      </c>
      <c r="F427" s="154" t="s">
        <v>594</v>
      </c>
      <c r="H427" s="155">
        <v>1.657</v>
      </c>
      <c r="I427" s="156"/>
      <c r="L427" s="152"/>
      <c r="M427" s="157"/>
      <c r="T427" s="158"/>
      <c r="AT427" s="153" t="s">
        <v>135</v>
      </c>
      <c r="AU427" s="153" t="s">
        <v>82</v>
      </c>
      <c r="AV427" s="13" t="s">
        <v>82</v>
      </c>
      <c r="AW427" s="13" t="s">
        <v>33</v>
      </c>
      <c r="AX427" s="13" t="s">
        <v>80</v>
      </c>
      <c r="AY427" s="153" t="s">
        <v>124</v>
      </c>
    </row>
    <row r="428" spans="2:65" s="1" customFormat="1" ht="16.5" customHeight="1">
      <c r="B428" s="33"/>
      <c r="C428" s="166" t="s">
        <v>595</v>
      </c>
      <c r="D428" s="166" t="s">
        <v>211</v>
      </c>
      <c r="E428" s="167" t="s">
        <v>596</v>
      </c>
      <c r="F428" s="168" t="s">
        <v>597</v>
      </c>
      <c r="G428" s="169" t="s">
        <v>214</v>
      </c>
      <c r="H428" s="170">
        <v>4.1000000000000002E-2</v>
      </c>
      <c r="I428" s="171"/>
      <c r="J428" s="172">
        <f>ROUND(I428*H428,2)</f>
        <v>0</v>
      </c>
      <c r="K428" s="168" t="s">
        <v>130</v>
      </c>
      <c r="L428" s="173"/>
      <c r="M428" s="174" t="s">
        <v>19</v>
      </c>
      <c r="N428" s="175" t="s">
        <v>43</v>
      </c>
      <c r="P428" s="137">
        <f>O428*H428</f>
        <v>0</v>
      </c>
      <c r="Q428" s="137">
        <v>1</v>
      </c>
      <c r="R428" s="137">
        <f>Q428*H428</f>
        <v>4.1000000000000002E-2</v>
      </c>
      <c r="S428" s="137">
        <v>0</v>
      </c>
      <c r="T428" s="138">
        <f>S428*H428</f>
        <v>0</v>
      </c>
      <c r="AR428" s="139" t="s">
        <v>343</v>
      </c>
      <c r="AT428" s="139" t="s">
        <v>211</v>
      </c>
      <c r="AU428" s="139" t="s">
        <v>82</v>
      </c>
      <c r="AY428" s="18" t="s">
        <v>124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8" t="s">
        <v>80</v>
      </c>
      <c r="BK428" s="140">
        <f>ROUND(I428*H428,2)</f>
        <v>0</v>
      </c>
      <c r="BL428" s="18" t="s">
        <v>236</v>
      </c>
      <c r="BM428" s="139" t="s">
        <v>598</v>
      </c>
    </row>
    <row r="429" spans="2:65" s="13" customFormat="1">
      <c r="B429" s="152"/>
      <c r="D429" s="146" t="s">
        <v>135</v>
      </c>
      <c r="E429" s="153" t="s">
        <v>19</v>
      </c>
      <c r="F429" s="154" t="s">
        <v>599</v>
      </c>
      <c r="H429" s="155">
        <v>4.1000000000000002E-2</v>
      </c>
      <c r="I429" s="156"/>
      <c r="L429" s="152"/>
      <c r="M429" s="157"/>
      <c r="T429" s="158"/>
      <c r="AT429" s="153" t="s">
        <v>135</v>
      </c>
      <c r="AU429" s="153" t="s">
        <v>82</v>
      </c>
      <c r="AV429" s="13" t="s">
        <v>82</v>
      </c>
      <c r="AW429" s="13" t="s">
        <v>33</v>
      </c>
      <c r="AX429" s="13" t="s">
        <v>80</v>
      </c>
      <c r="AY429" s="153" t="s">
        <v>124</v>
      </c>
    </row>
    <row r="430" spans="2:65" s="1" customFormat="1" ht="24.2" customHeight="1">
      <c r="B430" s="33"/>
      <c r="C430" s="128" t="s">
        <v>600</v>
      </c>
      <c r="D430" s="128" t="s">
        <v>126</v>
      </c>
      <c r="E430" s="129" t="s">
        <v>601</v>
      </c>
      <c r="F430" s="130" t="s">
        <v>602</v>
      </c>
      <c r="G430" s="131" t="s">
        <v>214</v>
      </c>
      <c r="H430" s="132">
        <v>3.8250000000000002</v>
      </c>
      <c r="I430" s="133"/>
      <c r="J430" s="134">
        <f>ROUND(I430*H430,2)</f>
        <v>0</v>
      </c>
      <c r="K430" s="130" t="s">
        <v>130</v>
      </c>
      <c r="L430" s="33"/>
      <c r="M430" s="135" t="s">
        <v>19</v>
      </c>
      <c r="N430" s="136" t="s">
        <v>43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236</v>
      </c>
      <c r="AT430" s="139" t="s">
        <v>126</v>
      </c>
      <c r="AU430" s="139" t="s">
        <v>82</v>
      </c>
      <c r="AY430" s="18" t="s">
        <v>124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8" t="s">
        <v>80</v>
      </c>
      <c r="BK430" s="140">
        <f>ROUND(I430*H430,2)</f>
        <v>0</v>
      </c>
      <c r="BL430" s="18" t="s">
        <v>236</v>
      </c>
      <c r="BM430" s="139" t="s">
        <v>603</v>
      </c>
    </row>
    <row r="431" spans="2:65" s="1" customFormat="1">
      <c r="B431" s="33"/>
      <c r="D431" s="141" t="s">
        <v>133</v>
      </c>
      <c r="F431" s="142" t="s">
        <v>604</v>
      </c>
      <c r="I431" s="143"/>
      <c r="L431" s="33"/>
      <c r="M431" s="144"/>
      <c r="T431" s="52"/>
      <c r="AT431" s="18" t="s">
        <v>133</v>
      </c>
      <c r="AU431" s="18" t="s">
        <v>82</v>
      </c>
    </row>
    <row r="432" spans="2:65" s="11" customFormat="1" ht="22.9" customHeight="1">
      <c r="B432" s="116"/>
      <c r="D432" s="117" t="s">
        <v>71</v>
      </c>
      <c r="E432" s="126" t="s">
        <v>605</v>
      </c>
      <c r="F432" s="126" t="s">
        <v>606</v>
      </c>
      <c r="I432" s="119"/>
      <c r="J432" s="127">
        <f>BK432</f>
        <v>0</v>
      </c>
      <c r="L432" s="116"/>
      <c r="M432" s="121"/>
      <c r="P432" s="122">
        <f>SUM(P433:P438)</f>
        <v>0</v>
      </c>
      <c r="R432" s="122">
        <f>SUM(R433:R438)</f>
        <v>8.653919999999999E-3</v>
      </c>
      <c r="T432" s="123">
        <f>SUM(T433:T438)</f>
        <v>0</v>
      </c>
      <c r="AR432" s="117" t="s">
        <v>82</v>
      </c>
      <c r="AT432" s="124" t="s">
        <v>71</v>
      </c>
      <c r="AU432" s="124" t="s">
        <v>80</v>
      </c>
      <c r="AY432" s="117" t="s">
        <v>124</v>
      </c>
      <c r="BK432" s="125">
        <f>SUM(BK433:BK438)</f>
        <v>0</v>
      </c>
    </row>
    <row r="433" spans="2:65" s="1" customFormat="1" ht="16.5" customHeight="1">
      <c r="B433" s="33"/>
      <c r="C433" s="128" t="s">
        <v>607</v>
      </c>
      <c r="D433" s="128" t="s">
        <v>126</v>
      </c>
      <c r="E433" s="129" t="s">
        <v>608</v>
      </c>
      <c r="F433" s="130" t="s">
        <v>609</v>
      </c>
      <c r="G433" s="131" t="s">
        <v>129</v>
      </c>
      <c r="H433" s="132">
        <v>39.335999999999999</v>
      </c>
      <c r="I433" s="133"/>
      <c r="J433" s="134">
        <f>ROUND(I433*H433,2)</f>
        <v>0</v>
      </c>
      <c r="K433" s="130" t="s">
        <v>130</v>
      </c>
      <c r="L433" s="33"/>
      <c r="M433" s="135" t="s">
        <v>19</v>
      </c>
      <c r="N433" s="136" t="s">
        <v>43</v>
      </c>
      <c r="P433" s="137">
        <f>O433*H433</f>
        <v>0</v>
      </c>
      <c r="Q433" s="137">
        <v>1.3999999999999999E-4</v>
      </c>
      <c r="R433" s="137">
        <f>Q433*H433</f>
        <v>5.5070399999999995E-3</v>
      </c>
      <c r="S433" s="137">
        <v>0</v>
      </c>
      <c r="T433" s="138">
        <f>S433*H433</f>
        <v>0</v>
      </c>
      <c r="AR433" s="139" t="s">
        <v>236</v>
      </c>
      <c r="AT433" s="139" t="s">
        <v>126</v>
      </c>
      <c r="AU433" s="139" t="s">
        <v>82</v>
      </c>
      <c r="AY433" s="18" t="s">
        <v>124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8" t="s">
        <v>80</v>
      </c>
      <c r="BK433" s="140">
        <f>ROUND(I433*H433,2)</f>
        <v>0</v>
      </c>
      <c r="BL433" s="18" t="s">
        <v>236</v>
      </c>
      <c r="BM433" s="139" t="s">
        <v>610</v>
      </c>
    </row>
    <row r="434" spans="2:65" s="1" customFormat="1">
      <c r="B434" s="33"/>
      <c r="D434" s="141" t="s">
        <v>133</v>
      </c>
      <c r="F434" s="142" t="s">
        <v>611</v>
      </c>
      <c r="I434" s="143"/>
      <c r="L434" s="33"/>
      <c r="M434" s="144"/>
      <c r="T434" s="52"/>
      <c r="AT434" s="18" t="s">
        <v>133</v>
      </c>
      <c r="AU434" s="18" t="s">
        <v>82</v>
      </c>
    </row>
    <row r="435" spans="2:65" s="12" customFormat="1">
      <c r="B435" s="145"/>
      <c r="D435" s="146" t="s">
        <v>135</v>
      </c>
      <c r="E435" s="147" t="s">
        <v>19</v>
      </c>
      <c r="F435" s="148" t="s">
        <v>612</v>
      </c>
      <c r="H435" s="147" t="s">
        <v>19</v>
      </c>
      <c r="I435" s="149"/>
      <c r="L435" s="145"/>
      <c r="M435" s="150"/>
      <c r="T435" s="151"/>
      <c r="AT435" s="147" t="s">
        <v>135</v>
      </c>
      <c r="AU435" s="147" t="s">
        <v>82</v>
      </c>
      <c r="AV435" s="12" t="s">
        <v>80</v>
      </c>
      <c r="AW435" s="12" t="s">
        <v>33</v>
      </c>
      <c r="AX435" s="12" t="s">
        <v>72</v>
      </c>
      <c r="AY435" s="147" t="s">
        <v>124</v>
      </c>
    </row>
    <row r="436" spans="2:65" s="13" customFormat="1">
      <c r="B436" s="152"/>
      <c r="D436" s="146" t="s">
        <v>135</v>
      </c>
      <c r="E436" s="153" t="s">
        <v>19</v>
      </c>
      <c r="F436" s="154" t="s">
        <v>613</v>
      </c>
      <c r="H436" s="155">
        <v>39.335999999999999</v>
      </c>
      <c r="I436" s="156"/>
      <c r="L436" s="152"/>
      <c r="M436" s="157"/>
      <c r="T436" s="158"/>
      <c r="AT436" s="153" t="s">
        <v>135</v>
      </c>
      <c r="AU436" s="153" t="s">
        <v>82</v>
      </c>
      <c r="AV436" s="13" t="s">
        <v>82</v>
      </c>
      <c r="AW436" s="13" t="s">
        <v>33</v>
      </c>
      <c r="AX436" s="13" t="s">
        <v>80</v>
      </c>
      <c r="AY436" s="153" t="s">
        <v>124</v>
      </c>
    </row>
    <row r="437" spans="2:65" s="1" customFormat="1" ht="16.5" customHeight="1">
      <c r="B437" s="33"/>
      <c r="C437" s="128" t="s">
        <v>614</v>
      </c>
      <c r="D437" s="128" t="s">
        <v>126</v>
      </c>
      <c r="E437" s="129" t="s">
        <v>615</v>
      </c>
      <c r="F437" s="130" t="s">
        <v>616</v>
      </c>
      <c r="G437" s="131" t="s">
        <v>129</v>
      </c>
      <c r="H437" s="132">
        <v>39.335999999999999</v>
      </c>
      <c r="I437" s="133"/>
      <c r="J437" s="134">
        <f>ROUND(I437*H437,2)</f>
        <v>0</v>
      </c>
      <c r="K437" s="130" t="s">
        <v>130</v>
      </c>
      <c r="L437" s="33"/>
      <c r="M437" s="135" t="s">
        <v>19</v>
      </c>
      <c r="N437" s="136" t="s">
        <v>43</v>
      </c>
      <c r="P437" s="137">
        <f>O437*H437</f>
        <v>0</v>
      </c>
      <c r="Q437" s="137">
        <v>8.0000000000000007E-5</v>
      </c>
      <c r="R437" s="137">
        <f>Q437*H437</f>
        <v>3.1468800000000003E-3</v>
      </c>
      <c r="S437" s="137">
        <v>0</v>
      </c>
      <c r="T437" s="138">
        <f>S437*H437</f>
        <v>0</v>
      </c>
      <c r="AR437" s="139" t="s">
        <v>236</v>
      </c>
      <c r="AT437" s="139" t="s">
        <v>126</v>
      </c>
      <c r="AU437" s="139" t="s">
        <v>82</v>
      </c>
      <c r="AY437" s="18" t="s">
        <v>124</v>
      </c>
      <c r="BE437" s="140">
        <f>IF(N437="základní",J437,0)</f>
        <v>0</v>
      </c>
      <c r="BF437" s="140">
        <f>IF(N437="snížená",J437,0)</f>
        <v>0</v>
      </c>
      <c r="BG437" s="140">
        <f>IF(N437="zákl. přenesená",J437,0)</f>
        <v>0</v>
      </c>
      <c r="BH437" s="140">
        <f>IF(N437="sníž. přenesená",J437,0)</f>
        <v>0</v>
      </c>
      <c r="BI437" s="140">
        <f>IF(N437="nulová",J437,0)</f>
        <v>0</v>
      </c>
      <c r="BJ437" s="18" t="s">
        <v>80</v>
      </c>
      <c r="BK437" s="140">
        <f>ROUND(I437*H437,2)</f>
        <v>0</v>
      </c>
      <c r="BL437" s="18" t="s">
        <v>236</v>
      </c>
      <c r="BM437" s="139" t="s">
        <v>617</v>
      </c>
    </row>
    <row r="438" spans="2:65" s="1" customFormat="1">
      <c r="B438" s="33"/>
      <c r="D438" s="141" t="s">
        <v>133</v>
      </c>
      <c r="F438" s="142" t="s">
        <v>618</v>
      </c>
      <c r="I438" s="143"/>
      <c r="L438" s="33"/>
      <c r="M438" s="144"/>
      <c r="T438" s="52"/>
      <c r="AT438" s="18" t="s">
        <v>133</v>
      </c>
      <c r="AU438" s="18" t="s">
        <v>82</v>
      </c>
    </row>
    <row r="439" spans="2:65" s="11" customFormat="1" ht="22.9" customHeight="1">
      <c r="B439" s="116"/>
      <c r="D439" s="117" t="s">
        <v>71</v>
      </c>
      <c r="E439" s="126" t="s">
        <v>619</v>
      </c>
      <c r="F439" s="126" t="s">
        <v>620</v>
      </c>
      <c r="I439" s="119"/>
      <c r="J439" s="127">
        <f>BK439</f>
        <v>0</v>
      </c>
      <c r="L439" s="116"/>
      <c r="M439" s="121"/>
      <c r="P439" s="122">
        <f>SUM(P440:P446)</f>
        <v>0</v>
      </c>
      <c r="R439" s="122">
        <f>SUM(R440:R446)</f>
        <v>8.5918699400000005</v>
      </c>
      <c r="T439" s="123">
        <f>SUM(T440:T446)</f>
        <v>0</v>
      </c>
      <c r="AR439" s="117" t="s">
        <v>82</v>
      </c>
      <c r="AT439" s="124" t="s">
        <v>71</v>
      </c>
      <c r="AU439" s="124" t="s">
        <v>80</v>
      </c>
      <c r="AY439" s="117" t="s">
        <v>124</v>
      </c>
      <c r="BK439" s="125">
        <f>SUM(BK440:BK446)</f>
        <v>0</v>
      </c>
    </row>
    <row r="440" spans="2:65" s="1" customFormat="1" ht="21.75" customHeight="1">
      <c r="B440" s="33"/>
      <c r="C440" s="128" t="s">
        <v>621</v>
      </c>
      <c r="D440" s="128" t="s">
        <v>126</v>
      </c>
      <c r="E440" s="129" t="s">
        <v>622</v>
      </c>
      <c r="F440" s="130" t="s">
        <v>623</v>
      </c>
      <c r="G440" s="131" t="s">
        <v>129</v>
      </c>
      <c r="H440" s="132">
        <v>11.4</v>
      </c>
      <c r="I440" s="133"/>
      <c r="J440" s="134">
        <f>ROUND(I440*H440,2)</f>
        <v>0</v>
      </c>
      <c r="K440" s="130" t="s">
        <v>130</v>
      </c>
      <c r="L440" s="33"/>
      <c r="M440" s="135" t="s">
        <v>19</v>
      </c>
      <c r="N440" s="136" t="s">
        <v>43</v>
      </c>
      <c r="P440" s="137">
        <f>O440*H440</f>
        <v>0</v>
      </c>
      <c r="Q440" s="137">
        <v>0</v>
      </c>
      <c r="R440" s="137">
        <f>Q440*H440</f>
        <v>0</v>
      </c>
      <c r="S440" s="137">
        <v>0</v>
      </c>
      <c r="T440" s="138">
        <f>S440*H440</f>
        <v>0</v>
      </c>
      <c r="AR440" s="139" t="s">
        <v>236</v>
      </c>
      <c r="AT440" s="139" t="s">
        <v>126</v>
      </c>
      <c r="AU440" s="139" t="s">
        <v>82</v>
      </c>
      <c r="AY440" s="18" t="s">
        <v>124</v>
      </c>
      <c r="BE440" s="140">
        <f>IF(N440="základní",J440,0)</f>
        <v>0</v>
      </c>
      <c r="BF440" s="140">
        <f>IF(N440="snížená",J440,0)</f>
        <v>0</v>
      </c>
      <c r="BG440" s="140">
        <f>IF(N440="zákl. přenesená",J440,0)</f>
        <v>0</v>
      </c>
      <c r="BH440" s="140">
        <f>IF(N440="sníž. přenesená",J440,0)</f>
        <v>0</v>
      </c>
      <c r="BI440" s="140">
        <f>IF(N440="nulová",J440,0)</f>
        <v>0</v>
      </c>
      <c r="BJ440" s="18" t="s">
        <v>80</v>
      </c>
      <c r="BK440" s="140">
        <f>ROUND(I440*H440,2)</f>
        <v>0</v>
      </c>
      <c r="BL440" s="18" t="s">
        <v>236</v>
      </c>
      <c r="BM440" s="139" t="s">
        <v>624</v>
      </c>
    </row>
    <row r="441" spans="2:65" s="1" customFormat="1">
      <c r="B441" s="33"/>
      <c r="D441" s="141" t="s">
        <v>133</v>
      </c>
      <c r="F441" s="142" t="s">
        <v>625</v>
      </c>
      <c r="I441" s="143"/>
      <c r="L441" s="33"/>
      <c r="M441" s="144"/>
      <c r="T441" s="52"/>
      <c r="AT441" s="18" t="s">
        <v>133</v>
      </c>
      <c r="AU441" s="18" t="s">
        <v>82</v>
      </c>
    </row>
    <row r="442" spans="2:65" s="12" customFormat="1">
      <c r="B442" s="145"/>
      <c r="D442" s="146" t="s">
        <v>135</v>
      </c>
      <c r="E442" s="147" t="s">
        <v>19</v>
      </c>
      <c r="F442" s="148" t="s">
        <v>626</v>
      </c>
      <c r="H442" s="147" t="s">
        <v>19</v>
      </c>
      <c r="I442" s="149"/>
      <c r="L442" s="145"/>
      <c r="M442" s="150"/>
      <c r="T442" s="151"/>
      <c r="AT442" s="147" t="s">
        <v>135</v>
      </c>
      <c r="AU442" s="147" t="s">
        <v>82</v>
      </c>
      <c r="AV442" s="12" t="s">
        <v>80</v>
      </c>
      <c r="AW442" s="12" t="s">
        <v>33</v>
      </c>
      <c r="AX442" s="12" t="s">
        <v>72</v>
      </c>
      <c r="AY442" s="147" t="s">
        <v>124</v>
      </c>
    </row>
    <row r="443" spans="2:65" s="13" customFormat="1">
      <c r="B443" s="152"/>
      <c r="D443" s="146" t="s">
        <v>135</v>
      </c>
      <c r="E443" s="153" t="s">
        <v>19</v>
      </c>
      <c r="F443" s="154" t="s">
        <v>627</v>
      </c>
      <c r="H443" s="155">
        <v>11.4</v>
      </c>
      <c r="I443" s="156"/>
      <c r="L443" s="152"/>
      <c r="M443" s="157"/>
      <c r="T443" s="158"/>
      <c r="AT443" s="153" t="s">
        <v>135</v>
      </c>
      <c r="AU443" s="153" t="s">
        <v>82</v>
      </c>
      <c r="AV443" s="13" t="s">
        <v>82</v>
      </c>
      <c r="AW443" s="13" t="s">
        <v>33</v>
      </c>
      <c r="AX443" s="13" t="s">
        <v>80</v>
      </c>
      <c r="AY443" s="153" t="s">
        <v>124</v>
      </c>
    </row>
    <row r="444" spans="2:65" s="1" customFormat="1" ht="16.5" customHeight="1">
      <c r="B444" s="33"/>
      <c r="C444" s="166" t="s">
        <v>628</v>
      </c>
      <c r="D444" s="166" t="s">
        <v>211</v>
      </c>
      <c r="E444" s="167" t="s">
        <v>629</v>
      </c>
      <c r="F444" s="168" t="s">
        <v>630</v>
      </c>
      <c r="G444" s="169" t="s">
        <v>463</v>
      </c>
      <c r="H444" s="170">
        <v>2.234</v>
      </c>
      <c r="I444" s="171"/>
      <c r="J444" s="172">
        <f>ROUND(I444*H444,2)</f>
        <v>0</v>
      </c>
      <c r="K444" s="168" t="s">
        <v>19</v>
      </c>
      <c r="L444" s="173"/>
      <c r="M444" s="174" t="s">
        <v>19</v>
      </c>
      <c r="N444" s="175" t="s">
        <v>43</v>
      </c>
      <c r="P444" s="137">
        <f>O444*H444</f>
        <v>0</v>
      </c>
      <c r="Q444" s="137">
        <v>1.1999999999999999E-3</v>
      </c>
      <c r="R444" s="137">
        <f>Q444*H444</f>
        <v>2.6807999999999997E-3</v>
      </c>
      <c r="S444" s="137">
        <v>0</v>
      </c>
      <c r="T444" s="138">
        <f>S444*H444</f>
        <v>0</v>
      </c>
      <c r="AR444" s="139" t="s">
        <v>343</v>
      </c>
      <c r="AT444" s="139" t="s">
        <v>211</v>
      </c>
      <c r="AU444" s="139" t="s">
        <v>82</v>
      </c>
      <c r="AY444" s="18" t="s">
        <v>124</v>
      </c>
      <c r="BE444" s="140">
        <f>IF(N444="základní",J444,0)</f>
        <v>0</v>
      </c>
      <c r="BF444" s="140">
        <f>IF(N444="snížená",J444,0)</f>
        <v>0</v>
      </c>
      <c r="BG444" s="140">
        <f>IF(N444="zákl. přenesená",J444,0)</f>
        <v>0</v>
      </c>
      <c r="BH444" s="140">
        <f>IF(N444="sníž. přenesená",J444,0)</f>
        <v>0</v>
      </c>
      <c r="BI444" s="140">
        <f>IF(N444="nulová",J444,0)</f>
        <v>0</v>
      </c>
      <c r="BJ444" s="18" t="s">
        <v>80</v>
      </c>
      <c r="BK444" s="140">
        <f>ROUND(I444*H444,2)</f>
        <v>0</v>
      </c>
      <c r="BL444" s="18" t="s">
        <v>236</v>
      </c>
      <c r="BM444" s="139" t="s">
        <v>631</v>
      </c>
    </row>
    <row r="445" spans="2:65" s="13" customFormat="1">
      <c r="B445" s="152"/>
      <c r="D445" s="146" t="s">
        <v>135</v>
      </c>
      <c r="F445" s="154" t="s">
        <v>632</v>
      </c>
      <c r="H445" s="155">
        <v>2.234</v>
      </c>
      <c r="I445" s="156"/>
      <c r="L445" s="152"/>
      <c r="M445" s="157"/>
      <c r="T445" s="158"/>
      <c r="AT445" s="153" t="s">
        <v>135</v>
      </c>
      <c r="AU445" s="153" t="s">
        <v>82</v>
      </c>
      <c r="AV445" s="13" t="s">
        <v>82</v>
      </c>
      <c r="AW445" s="13" t="s">
        <v>4</v>
      </c>
      <c r="AX445" s="13" t="s">
        <v>80</v>
      </c>
      <c r="AY445" s="153" t="s">
        <v>124</v>
      </c>
    </row>
    <row r="446" spans="2:65" s="1" customFormat="1" ht="16.5" customHeight="1">
      <c r="B446" s="33"/>
      <c r="C446" s="128" t="s">
        <v>633</v>
      </c>
      <c r="D446" s="128" t="s">
        <v>126</v>
      </c>
      <c r="E446" s="129" t="s">
        <v>634</v>
      </c>
      <c r="F446" s="130" t="s">
        <v>635</v>
      </c>
      <c r="G446" s="131" t="s">
        <v>562</v>
      </c>
      <c r="H446" s="132">
        <v>3608.9029999999998</v>
      </c>
      <c r="I446" s="133"/>
      <c r="J446" s="134">
        <f>ROUND(I446*H446,2)</f>
        <v>0</v>
      </c>
      <c r="K446" s="130" t="s">
        <v>19</v>
      </c>
      <c r="L446" s="33"/>
      <c r="M446" s="135" t="s">
        <v>19</v>
      </c>
      <c r="N446" s="136" t="s">
        <v>43</v>
      </c>
      <c r="P446" s="137">
        <f>O446*H446</f>
        <v>0</v>
      </c>
      <c r="Q446" s="137">
        <v>2.3800000000000002E-3</v>
      </c>
      <c r="R446" s="137">
        <f>Q446*H446</f>
        <v>8.5891891400000002</v>
      </c>
      <c r="S446" s="137">
        <v>0</v>
      </c>
      <c r="T446" s="138">
        <f>S446*H446</f>
        <v>0</v>
      </c>
      <c r="AR446" s="139" t="s">
        <v>236</v>
      </c>
      <c r="AT446" s="139" t="s">
        <v>126</v>
      </c>
      <c r="AU446" s="139" t="s">
        <v>82</v>
      </c>
      <c r="AY446" s="18" t="s">
        <v>124</v>
      </c>
      <c r="BE446" s="140">
        <f>IF(N446="základní",J446,0)</f>
        <v>0</v>
      </c>
      <c r="BF446" s="140">
        <f>IF(N446="snížená",J446,0)</f>
        <v>0</v>
      </c>
      <c r="BG446" s="140">
        <f>IF(N446="zákl. přenesená",J446,0)</f>
        <v>0</v>
      </c>
      <c r="BH446" s="140">
        <f>IF(N446="sníž. přenesená",J446,0)</f>
        <v>0</v>
      </c>
      <c r="BI446" s="140">
        <f>IF(N446="nulová",J446,0)</f>
        <v>0</v>
      </c>
      <c r="BJ446" s="18" t="s">
        <v>80</v>
      </c>
      <c r="BK446" s="140">
        <f>ROUND(I446*H446,2)</f>
        <v>0</v>
      </c>
      <c r="BL446" s="18" t="s">
        <v>236</v>
      </c>
      <c r="BM446" s="139" t="s">
        <v>636</v>
      </c>
    </row>
    <row r="447" spans="2:65" s="11" customFormat="1" ht="25.9" customHeight="1">
      <c r="B447" s="116"/>
      <c r="D447" s="117" t="s">
        <v>71</v>
      </c>
      <c r="E447" s="118" t="s">
        <v>211</v>
      </c>
      <c r="F447" s="118" t="s">
        <v>637</v>
      </c>
      <c r="I447" s="119"/>
      <c r="J447" s="120">
        <f>BK447</f>
        <v>0</v>
      </c>
      <c r="L447" s="116"/>
      <c r="M447" s="121"/>
      <c r="P447" s="122">
        <f>P448</f>
        <v>0</v>
      </c>
      <c r="R447" s="122">
        <f>R448</f>
        <v>1.4999999999999999E-4</v>
      </c>
      <c r="T447" s="123">
        <f>T448</f>
        <v>0</v>
      </c>
      <c r="AR447" s="117" t="s">
        <v>146</v>
      </c>
      <c r="AT447" s="124" t="s">
        <v>71</v>
      </c>
      <c r="AU447" s="124" t="s">
        <v>72</v>
      </c>
      <c r="AY447" s="117" t="s">
        <v>124</v>
      </c>
      <c r="BK447" s="125">
        <f>BK448</f>
        <v>0</v>
      </c>
    </row>
    <row r="448" spans="2:65" s="11" customFormat="1" ht="22.9" customHeight="1">
      <c r="B448" s="116"/>
      <c r="D448" s="117" t="s">
        <v>71</v>
      </c>
      <c r="E448" s="126" t="s">
        <v>638</v>
      </c>
      <c r="F448" s="126" t="s">
        <v>639</v>
      </c>
      <c r="I448" s="119"/>
      <c r="J448" s="127">
        <f>BK448</f>
        <v>0</v>
      </c>
      <c r="L448" s="116"/>
      <c r="M448" s="121"/>
      <c r="P448" s="122">
        <f>SUM(P449:P452)</f>
        <v>0</v>
      </c>
      <c r="R448" s="122">
        <f>SUM(R449:R452)</f>
        <v>1.4999999999999999E-4</v>
      </c>
      <c r="T448" s="123">
        <f>SUM(T449:T452)</f>
        <v>0</v>
      </c>
      <c r="AR448" s="117" t="s">
        <v>146</v>
      </c>
      <c r="AT448" s="124" t="s">
        <v>71</v>
      </c>
      <c r="AU448" s="124" t="s">
        <v>80</v>
      </c>
      <c r="AY448" s="117" t="s">
        <v>124</v>
      </c>
      <c r="BK448" s="125">
        <f>SUM(BK449:BK452)</f>
        <v>0</v>
      </c>
    </row>
    <row r="449" spans="2:65" s="1" customFormat="1" ht="16.5" customHeight="1">
      <c r="B449" s="33"/>
      <c r="C449" s="128" t="s">
        <v>640</v>
      </c>
      <c r="D449" s="128" t="s">
        <v>126</v>
      </c>
      <c r="E449" s="129" t="s">
        <v>641</v>
      </c>
      <c r="F449" s="130" t="s">
        <v>642</v>
      </c>
      <c r="G449" s="131" t="s">
        <v>322</v>
      </c>
      <c r="H449" s="132">
        <v>1</v>
      </c>
      <c r="I449" s="133"/>
      <c r="J449" s="134">
        <f>ROUND(I449*H449,2)</f>
        <v>0</v>
      </c>
      <c r="K449" s="130" t="s">
        <v>130</v>
      </c>
      <c r="L449" s="33"/>
      <c r="M449" s="135" t="s">
        <v>19</v>
      </c>
      <c r="N449" s="136" t="s">
        <v>43</v>
      </c>
      <c r="P449" s="137">
        <f>O449*H449</f>
        <v>0</v>
      </c>
      <c r="Q449" s="137">
        <v>0</v>
      </c>
      <c r="R449" s="137">
        <f>Q449*H449</f>
        <v>0</v>
      </c>
      <c r="S449" s="137">
        <v>0</v>
      </c>
      <c r="T449" s="138">
        <f>S449*H449</f>
        <v>0</v>
      </c>
      <c r="AR449" s="139" t="s">
        <v>541</v>
      </c>
      <c r="AT449" s="139" t="s">
        <v>126</v>
      </c>
      <c r="AU449" s="139" t="s">
        <v>82</v>
      </c>
      <c r="AY449" s="18" t="s">
        <v>124</v>
      </c>
      <c r="BE449" s="140">
        <f>IF(N449="základní",J449,0)</f>
        <v>0</v>
      </c>
      <c r="BF449" s="140">
        <f>IF(N449="snížená",J449,0)</f>
        <v>0</v>
      </c>
      <c r="BG449" s="140">
        <f>IF(N449="zákl. přenesená",J449,0)</f>
        <v>0</v>
      </c>
      <c r="BH449" s="140">
        <f>IF(N449="sníž. přenesená",J449,0)</f>
        <v>0</v>
      </c>
      <c r="BI449" s="140">
        <f>IF(N449="nulová",J449,0)</f>
        <v>0</v>
      </c>
      <c r="BJ449" s="18" t="s">
        <v>80</v>
      </c>
      <c r="BK449" s="140">
        <f>ROUND(I449*H449,2)</f>
        <v>0</v>
      </c>
      <c r="BL449" s="18" t="s">
        <v>541</v>
      </c>
      <c r="BM449" s="139" t="s">
        <v>643</v>
      </c>
    </row>
    <row r="450" spans="2:65" s="1" customFormat="1">
      <c r="B450" s="33"/>
      <c r="D450" s="141" t="s">
        <v>133</v>
      </c>
      <c r="F450" s="142" t="s">
        <v>644</v>
      </c>
      <c r="I450" s="143"/>
      <c r="L450" s="33"/>
      <c r="M450" s="144"/>
      <c r="T450" s="52"/>
      <c r="AT450" s="18" t="s">
        <v>133</v>
      </c>
      <c r="AU450" s="18" t="s">
        <v>82</v>
      </c>
    </row>
    <row r="451" spans="2:65" s="13" customFormat="1">
      <c r="B451" s="152"/>
      <c r="D451" s="146" t="s">
        <v>135</v>
      </c>
      <c r="E451" s="153" t="s">
        <v>19</v>
      </c>
      <c r="F451" s="154" t="s">
        <v>645</v>
      </c>
      <c r="H451" s="155">
        <v>1</v>
      </c>
      <c r="I451" s="156"/>
      <c r="L451" s="152"/>
      <c r="M451" s="157"/>
      <c r="T451" s="158"/>
      <c r="AT451" s="153" t="s">
        <v>135</v>
      </c>
      <c r="AU451" s="153" t="s">
        <v>82</v>
      </c>
      <c r="AV451" s="13" t="s">
        <v>82</v>
      </c>
      <c r="AW451" s="13" t="s">
        <v>33</v>
      </c>
      <c r="AX451" s="13" t="s">
        <v>80</v>
      </c>
      <c r="AY451" s="153" t="s">
        <v>124</v>
      </c>
    </row>
    <row r="452" spans="2:65" s="1" customFormat="1" ht="16.5" customHeight="1">
      <c r="B452" s="33"/>
      <c r="C452" s="166" t="s">
        <v>646</v>
      </c>
      <c r="D452" s="166" t="s">
        <v>211</v>
      </c>
      <c r="E452" s="167" t="s">
        <v>647</v>
      </c>
      <c r="F452" s="168" t="s">
        <v>648</v>
      </c>
      <c r="G452" s="169" t="s">
        <v>167</v>
      </c>
      <c r="H452" s="170">
        <v>1</v>
      </c>
      <c r="I452" s="171"/>
      <c r="J452" s="172">
        <f>ROUND(I452*H452,2)</f>
        <v>0</v>
      </c>
      <c r="K452" s="168" t="s">
        <v>19</v>
      </c>
      <c r="L452" s="173"/>
      <c r="M452" s="183" t="s">
        <v>19</v>
      </c>
      <c r="N452" s="184" t="s">
        <v>43</v>
      </c>
      <c r="O452" s="185"/>
      <c r="P452" s="186">
        <f>O452*H452</f>
        <v>0</v>
      </c>
      <c r="Q452" s="186">
        <v>1.4999999999999999E-4</v>
      </c>
      <c r="R452" s="186">
        <f>Q452*H452</f>
        <v>1.4999999999999999E-4</v>
      </c>
      <c r="S452" s="186">
        <v>0</v>
      </c>
      <c r="T452" s="187">
        <f>S452*H452</f>
        <v>0</v>
      </c>
      <c r="AR452" s="139" t="s">
        <v>649</v>
      </c>
      <c r="AT452" s="139" t="s">
        <v>211</v>
      </c>
      <c r="AU452" s="139" t="s">
        <v>82</v>
      </c>
      <c r="AY452" s="18" t="s">
        <v>124</v>
      </c>
      <c r="BE452" s="140">
        <f>IF(N452="základní",J452,0)</f>
        <v>0</v>
      </c>
      <c r="BF452" s="140">
        <f>IF(N452="snížená",J452,0)</f>
        <v>0</v>
      </c>
      <c r="BG452" s="140">
        <f>IF(N452="zákl. přenesená",J452,0)</f>
        <v>0</v>
      </c>
      <c r="BH452" s="140">
        <f>IF(N452="sníž. přenesená",J452,0)</f>
        <v>0</v>
      </c>
      <c r="BI452" s="140">
        <f>IF(N452="nulová",J452,0)</f>
        <v>0</v>
      </c>
      <c r="BJ452" s="18" t="s">
        <v>80</v>
      </c>
      <c r="BK452" s="140">
        <f>ROUND(I452*H452,2)</f>
        <v>0</v>
      </c>
      <c r="BL452" s="18" t="s">
        <v>649</v>
      </c>
      <c r="BM452" s="139" t="s">
        <v>650</v>
      </c>
    </row>
    <row r="453" spans="2:65" s="1" customFormat="1" ht="6.95" customHeight="1">
      <c r="B453" s="41"/>
      <c r="C453" s="42"/>
      <c r="D453" s="42"/>
      <c r="E453" s="42"/>
      <c r="F453" s="42"/>
      <c r="G453" s="42"/>
      <c r="H453" s="42"/>
      <c r="I453" s="42"/>
      <c r="J453" s="42"/>
      <c r="K453" s="42"/>
      <c r="L453" s="33"/>
    </row>
  </sheetData>
  <sheetProtection algorithmName="SHA-512" hashValue="J85Er1klNwpkVT+vVjwfwQyvuYex95inxbGr/j3rDIPXGL93CBwsFqfqLcMS9Z+yHXn1MgaRXVYhxtth15eNnA==" saltValue="v5coVGD9O+wxilh0utKZS/P7ZsOpHUR2fjWrNWTzSBcHnSnROcDJ08Acj/XGXnFKpxF1P1zFiataVLgKZJMKSA==" spinCount="100000" sheet="1" objects="1" scenarios="1" formatColumns="0" formatRows="0" autoFilter="0"/>
  <autoFilter ref="C94:K452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99" r:id="rId1" xr:uid="{00000000-0004-0000-0100-000000000000}"/>
    <hyperlink ref="F105" r:id="rId2" xr:uid="{00000000-0004-0000-0100-000001000000}"/>
    <hyperlink ref="F109" r:id="rId3" xr:uid="{00000000-0004-0000-0100-000002000000}"/>
    <hyperlink ref="F113" r:id="rId4" xr:uid="{00000000-0004-0000-0100-000003000000}"/>
    <hyperlink ref="F119" r:id="rId5" xr:uid="{00000000-0004-0000-0100-000004000000}"/>
    <hyperlink ref="F123" r:id="rId6" xr:uid="{00000000-0004-0000-0100-000005000000}"/>
    <hyperlink ref="F127" r:id="rId7" xr:uid="{00000000-0004-0000-0100-000006000000}"/>
    <hyperlink ref="F134" r:id="rId8" xr:uid="{00000000-0004-0000-0100-000007000000}"/>
    <hyperlink ref="F140" r:id="rId9" xr:uid="{00000000-0004-0000-0100-000008000000}"/>
    <hyperlink ref="F146" r:id="rId10" xr:uid="{00000000-0004-0000-0100-000009000000}"/>
    <hyperlink ref="F150" r:id="rId11" xr:uid="{00000000-0004-0000-0100-00000A000000}"/>
    <hyperlink ref="F160" r:id="rId12" xr:uid="{00000000-0004-0000-0100-00000B000000}"/>
    <hyperlink ref="F169" r:id="rId13" xr:uid="{00000000-0004-0000-0100-00000C000000}"/>
    <hyperlink ref="F184" r:id="rId14" xr:uid="{00000000-0004-0000-0100-00000D000000}"/>
    <hyperlink ref="F191" r:id="rId15" xr:uid="{00000000-0004-0000-0100-00000E000000}"/>
    <hyperlink ref="F195" r:id="rId16" xr:uid="{00000000-0004-0000-0100-00000F000000}"/>
    <hyperlink ref="F202" r:id="rId17" xr:uid="{00000000-0004-0000-0100-000010000000}"/>
    <hyperlink ref="F262" r:id="rId18" xr:uid="{00000000-0004-0000-0100-000011000000}"/>
    <hyperlink ref="F267" r:id="rId19" xr:uid="{00000000-0004-0000-0100-000012000000}"/>
    <hyperlink ref="F271" r:id="rId20" xr:uid="{00000000-0004-0000-0100-000013000000}"/>
    <hyperlink ref="F276" r:id="rId21" xr:uid="{00000000-0004-0000-0100-000014000000}"/>
    <hyperlink ref="F279" r:id="rId22" xr:uid="{00000000-0004-0000-0100-000015000000}"/>
    <hyperlink ref="F283" r:id="rId23" xr:uid="{00000000-0004-0000-0100-000016000000}"/>
    <hyperlink ref="F294" r:id="rId24" xr:uid="{00000000-0004-0000-0100-000017000000}"/>
    <hyperlink ref="F313" r:id="rId25" xr:uid="{00000000-0004-0000-0100-000018000000}"/>
    <hyperlink ref="F317" r:id="rId26" xr:uid="{00000000-0004-0000-0100-000019000000}"/>
    <hyperlink ref="F326" r:id="rId27" xr:uid="{00000000-0004-0000-0100-00001A000000}"/>
    <hyperlink ref="F340" r:id="rId28" xr:uid="{00000000-0004-0000-0100-00001B000000}"/>
    <hyperlink ref="F346" r:id="rId29" xr:uid="{00000000-0004-0000-0100-00001C000000}"/>
    <hyperlink ref="F361" r:id="rId30" xr:uid="{00000000-0004-0000-0100-00001D000000}"/>
    <hyperlink ref="F370" r:id="rId31" xr:uid="{00000000-0004-0000-0100-00001E000000}"/>
    <hyperlink ref="F379" r:id="rId32" xr:uid="{00000000-0004-0000-0100-00001F000000}"/>
    <hyperlink ref="F392" r:id="rId33" xr:uid="{00000000-0004-0000-0100-000020000000}"/>
    <hyperlink ref="F397" r:id="rId34" xr:uid="{00000000-0004-0000-0100-000021000000}"/>
    <hyperlink ref="F431" r:id="rId35" xr:uid="{00000000-0004-0000-0100-000022000000}"/>
    <hyperlink ref="F434" r:id="rId36" xr:uid="{00000000-0004-0000-0100-000023000000}"/>
    <hyperlink ref="F438" r:id="rId37" xr:uid="{00000000-0004-0000-0100-000024000000}"/>
    <hyperlink ref="F441" r:id="rId38" xr:uid="{00000000-0004-0000-0100-000025000000}"/>
    <hyperlink ref="F450" r:id="rId39" xr:uid="{00000000-0004-0000-0100-00002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86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ÚL - projektování plochy u OD LABE</v>
      </c>
      <c r="F7" s="315"/>
      <c r="G7" s="315"/>
      <c r="H7" s="315"/>
      <c r="L7" s="21"/>
    </row>
    <row r="8" spans="2:46" s="1" customFormat="1" ht="12" customHeight="1">
      <c r="B8" s="33"/>
      <c r="D8" s="28" t="s">
        <v>87</v>
      </c>
      <c r="L8" s="33"/>
    </row>
    <row r="9" spans="2:46" s="1" customFormat="1" ht="16.5" customHeight="1">
      <c r="B9" s="33"/>
      <c r="E9" s="286" t="s">
        <v>651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28. 4. 2025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305"/>
      <c r="G18" s="305"/>
      <c r="H18" s="305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">
        <v>19</v>
      </c>
      <c r="L23" s="33"/>
    </row>
    <row r="24" spans="2:12" s="1" customFormat="1" ht="18" customHeight="1">
      <c r="B24" s="33"/>
      <c r="E24" s="26" t="s">
        <v>35</v>
      </c>
      <c r="I24" s="28" t="s">
        <v>28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5"/>
      <c r="E27" s="309" t="s">
        <v>19</v>
      </c>
      <c r="F27" s="309"/>
      <c r="G27" s="309"/>
      <c r="H27" s="309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38</v>
      </c>
      <c r="J30" s="62">
        <f>ROUND(J82,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40</v>
      </c>
      <c r="I32" s="87" t="s">
        <v>39</v>
      </c>
      <c r="J32" s="87" t="s">
        <v>41</v>
      </c>
      <c r="L32" s="33"/>
    </row>
    <row r="33" spans="2:12" s="1" customFormat="1" ht="14.45" customHeight="1">
      <c r="B33" s="33"/>
      <c r="D33" s="88" t="s">
        <v>42</v>
      </c>
      <c r="E33" s="28" t="s">
        <v>43</v>
      </c>
      <c r="F33" s="89">
        <f>ROUND((SUM(BE82:BE111)),  2)</f>
        <v>0</v>
      </c>
      <c r="I33" s="90">
        <v>0.21</v>
      </c>
      <c r="J33" s="89">
        <f>ROUND(((SUM(BE82:BE111))*I33),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ROUND((SUM(BF82:BF111)),  2)</f>
        <v>0</v>
      </c>
      <c r="I34" s="90">
        <v>0.12</v>
      </c>
      <c r="J34" s="89">
        <f>ROUND(((SUM(BF82:BF111))*I34),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ROUND((SUM(BG82:BG111)),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ROUND((SUM(BH82:BH111)),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ROUND((SUM(BI82:BI111)),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3"/>
      <c r="F39" s="53"/>
      <c r="G39" s="93" t="s">
        <v>49</v>
      </c>
      <c r="H39" s="94" t="s">
        <v>50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89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ÚL - projektování plochy u OD LABE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87</v>
      </c>
      <c r="L49" s="33"/>
    </row>
    <row r="50" spans="2:47" s="1" customFormat="1" ht="16.5" customHeight="1">
      <c r="B50" s="33"/>
      <c r="E50" s="286" t="str">
        <f>E9</f>
        <v>VON - Vedlejší a ostatní náklady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Ústí nad Labem</v>
      </c>
      <c r="I52" s="28" t="s">
        <v>23</v>
      </c>
      <c r="J52" s="49" t="str">
        <f>IF(J12="","",J12)</f>
        <v>28. 4. 2025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statutární město Ústí nad Labem</v>
      </c>
      <c r="I54" s="28" t="s">
        <v>31</v>
      </c>
      <c r="J54" s="31" t="str">
        <f>E21</f>
        <v>AZ Consult, spol. s r.o.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>Dagmar Sedláčková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90</v>
      </c>
      <c r="D57" s="91"/>
      <c r="E57" s="91"/>
      <c r="F57" s="91"/>
      <c r="G57" s="91"/>
      <c r="H57" s="91"/>
      <c r="I57" s="91"/>
      <c r="J57" s="98" t="s">
        <v>91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2">
        <f>J82</f>
        <v>0</v>
      </c>
      <c r="L59" s="33"/>
      <c r="AU59" s="18" t="s">
        <v>92</v>
      </c>
    </row>
    <row r="60" spans="2:47" s="8" customFormat="1" ht="24.95" customHeight="1">
      <c r="B60" s="100"/>
      <c r="D60" s="101" t="s">
        <v>652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899999999999999" customHeight="1">
      <c r="B61" s="104"/>
      <c r="D61" s="105" t="s">
        <v>653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9" customFormat="1" ht="19.899999999999999" customHeight="1">
      <c r="B62" s="104"/>
      <c r="D62" s="105" t="s">
        <v>654</v>
      </c>
      <c r="E62" s="106"/>
      <c r="F62" s="106"/>
      <c r="G62" s="106"/>
      <c r="H62" s="106"/>
      <c r="I62" s="106"/>
      <c r="J62" s="107">
        <f>J102</f>
        <v>0</v>
      </c>
      <c r="L62" s="104"/>
    </row>
    <row r="63" spans="2:47" s="1" customFormat="1" ht="21.75" customHeight="1">
      <c r="B63" s="33"/>
      <c r="L63" s="33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3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3"/>
    </row>
    <row r="69" spans="2:12" s="1" customFormat="1" ht="24.95" customHeight="1">
      <c r="B69" s="33"/>
      <c r="C69" s="22" t="s">
        <v>109</v>
      </c>
      <c r="L69" s="33"/>
    </row>
    <row r="70" spans="2:12" s="1" customFormat="1" ht="6.95" customHeight="1">
      <c r="B70" s="33"/>
      <c r="L70" s="33"/>
    </row>
    <row r="71" spans="2:12" s="1" customFormat="1" ht="12" customHeight="1">
      <c r="B71" s="33"/>
      <c r="C71" s="28" t="s">
        <v>16</v>
      </c>
      <c r="L71" s="33"/>
    </row>
    <row r="72" spans="2:12" s="1" customFormat="1" ht="16.5" customHeight="1">
      <c r="B72" s="33"/>
      <c r="E72" s="314" t="str">
        <f>E7</f>
        <v>ÚL - projektování plochy u OD LABE</v>
      </c>
      <c r="F72" s="315"/>
      <c r="G72" s="315"/>
      <c r="H72" s="315"/>
      <c r="L72" s="33"/>
    </row>
    <row r="73" spans="2:12" s="1" customFormat="1" ht="12" customHeight="1">
      <c r="B73" s="33"/>
      <c r="C73" s="28" t="s">
        <v>87</v>
      </c>
      <c r="L73" s="33"/>
    </row>
    <row r="74" spans="2:12" s="1" customFormat="1" ht="16.5" customHeight="1">
      <c r="B74" s="33"/>
      <c r="E74" s="286" t="str">
        <f>E9</f>
        <v>VON - Vedlejší a ostatní náklady</v>
      </c>
      <c r="F74" s="313"/>
      <c r="G74" s="313"/>
      <c r="H74" s="313"/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21</v>
      </c>
      <c r="F76" s="26" t="str">
        <f>F12</f>
        <v>Ústí nad Labem</v>
      </c>
      <c r="I76" s="28" t="s">
        <v>23</v>
      </c>
      <c r="J76" s="49" t="str">
        <f>IF(J12="","",J12)</f>
        <v>28. 4. 2025</v>
      </c>
      <c r="L76" s="33"/>
    </row>
    <row r="77" spans="2:12" s="1" customFormat="1" ht="6.95" customHeight="1">
      <c r="B77" s="33"/>
      <c r="L77" s="33"/>
    </row>
    <row r="78" spans="2:12" s="1" customFormat="1" ht="25.7" customHeight="1">
      <c r="B78" s="33"/>
      <c r="C78" s="28" t="s">
        <v>25</v>
      </c>
      <c r="F78" s="26" t="str">
        <f>E15</f>
        <v>statutární město Ústí nad Labem</v>
      </c>
      <c r="I78" s="28" t="s">
        <v>31</v>
      </c>
      <c r="J78" s="31" t="str">
        <f>E21</f>
        <v>AZ Consult, spol. s r.o.</v>
      </c>
      <c r="L78" s="33"/>
    </row>
    <row r="79" spans="2:12" s="1" customFormat="1" ht="15.2" customHeight="1">
      <c r="B79" s="33"/>
      <c r="C79" s="28" t="s">
        <v>29</v>
      </c>
      <c r="F79" s="26" t="str">
        <f>IF(E18="","",E18)</f>
        <v>Vyplň údaj</v>
      </c>
      <c r="I79" s="28" t="s">
        <v>34</v>
      </c>
      <c r="J79" s="31" t="str">
        <f>E24</f>
        <v>Dagmar Sedláčková</v>
      </c>
      <c r="L79" s="33"/>
    </row>
    <row r="80" spans="2:12" s="1" customFormat="1" ht="10.35" customHeight="1">
      <c r="B80" s="33"/>
      <c r="L80" s="33"/>
    </row>
    <row r="81" spans="2:65" s="10" customFormat="1" ht="29.25" customHeight="1">
      <c r="B81" s="108"/>
      <c r="C81" s="109" t="s">
        <v>110</v>
      </c>
      <c r="D81" s="110" t="s">
        <v>57</v>
      </c>
      <c r="E81" s="110" t="s">
        <v>53</v>
      </c>
      <c r="F81" s="110" t="s">
        <v>54</v>
      </c>
      <c r="G81" s="110" t="s">
        <v>111</v>
      </c>
      <c r="H81" s="110" t="s">
        <v>112</v>
      </c>
      <c r="I81" s="110" t="s">
        <v>113</v>
      </c>
      <c r="J81" s="110" t="s">
        <v>91</v>
      </c>
      <c r="K81" s="111" t="s">
        <v>114</v>
      </c>
      <c r="L81" s="108"/>
      <c r="M81" s="55" t="s">
        <v>19</v>
      </c>
      <c r="N81" s="56" t="s">
        <v>42</v>
      </c>
      <c r="O81" s="56" t="s">
        <v>115</v>
      </c>
      <c r="P81" s="56" t="s">
        <v>116</v>
      </c>
      <c r="Q81" s="56" t="s">
        <v>117</v>
      </c>
      <c r="R81" s="56" t="s">
        <v>118</v>
      </c>
      <c r="S81" s="56" t="s">
        <v>119</v>
      </c>
      <c r="T81" s="57" t="s">
        <v>120</v>
      </c>
    </row>
    <row r="82" spans="2:65" s="1" customFormat="1" ht="22.9" customHeight="1">
      <c r="B82" s="33"/>
      <c r="C82" s="60" t="s">
        <v>121</v>
      </c>
      <c r="J82" s="112">
        <f>BK82</f>
        <v>0</v>
      </c>
      <c r="L82" s="33"/>
      <c r="M82" s="58"/>
      <c r="N82" s="50"/>
      <c r="O82" s="50"/>
      <c r="P82" s="113">
        <f>P83</f>
        <v>0</v>
      </c>
      <c r="Q82" s="50"/>
      <c r="R82" s="113">
        <f>R83</f>
        <v>0</v>
      </c>
      <c r="S82" s="50"/>
      <c r="T82" s="114">
        <f>T83</f>
        <v>0</v>
      </c>
      <c r="AT82" s="18" t="s">
        <v>71</v>
      </c>
      <c r="AU82" s="18" t="s">
        <v>92</v>
      </c>
      <c r="BK82" s="115">
        <f>BK83</f>
        <v>0</v>
      </c>
    </row>
    <row r="83" spans="2:65" s="11" customFormat="1" ht="25.9" customHeight="1">
      <c r="B83" s="116"/>
      <c r="D83" s="117" t="s">
        <v>71</v>
      </c>
      <c r="E83" s="118" t="s">
        <v>655</v>
      </c>
      <c r="F83" s="118" t="s">
        <v>656</v>
      </c>
      <c r="I83" s="119"/>
      <c r="J83" s="120">
        <f>BK83</f>
        <v>0</v>
      </c>
      <c r="L83" s="116"/>
      <c r="M83" s="121"/>
      <c r="P83" s="122">
        <f>P84+P102</f>
        <v>0</v>
      </c>
      <c r="R83" s="122">
        <f>R84+R102</f>
        <v>0</v>
      </c>
      <c r="T83" s="123">
        <f>T84+T102</f>
        <v>0</v>
      </c>
      <c r="AR83" s="117" t="s">
        <v>158</v>
      </c>
      <c r="AT83" s="124" t="s">
        <v>71</v>
      </c>
      <c r="AU83" s="124" t="s">
        <v>72</v>
      </c>
      <c r="AY83" s="117" t="s">
        <v>124</v>
      </c>
      <c r="BK83" s="125">
        <f>BK84+BK102</f>
        <v>0</v>
      </c>
    </row>
    <row r="84" spans="2:65" s="11" customFormat="1" ht="22.9" customHeight="1">
      <c r="B84" s="116"/>
      <c r="D84" s="117" t="s">
        <v>71</v>
      </c>
      <c r="E84" s="126" t="s">
        <v>657</v>
      </c>
      <c r="F84" s="126" t="s">
        <v>658</v>
      </c>
      <c r="I84" s="119"/>
      <c r="J84" s="127">
        <f>BK84</f>
        <v>0</v>
      </c>
      <c r="L84" s="116"/>
      <c r="M84" s="121"/>
      <c r="P84" s="122">
        <f>SUM(P85:P101)</f>
        <v>0</v>
      </c>
      <c r="R84" s="122">
        <f>SUM(R85:R101)</f>
        <v>0</v>
      </c>
      <c r="T84" s="123">
        <f>SUM(T85:T101)</f>
        <v>0</v>
      </c>
      <c r="AR84" s="117" t="s">
        <v>158</v>
      </c>
      <c r="AT84" s="124" t="s">
        <v>71</v>
      </c>
      <c r="AU84" s="124" t="s">
        <v>80</v>
      </c>
      <c r="AY84" s="117" t="s">
        <v>124</v>
      </c>
      <c r="BK84" s="125">
        <f>SUM(BK85:BK101)</f>
        <v>0</v>
      </c>
    </row>
    <row r="85" spans="2:65" s="1" customFormat="1" ht="16.5" customHeight="1">
      <c r="B85" s="33"/>
      <c r="C85" s="128" t="s">
        <v>80</v>
      </c>
      <c r="D85" s="128" t="s">
        <v>126</v>
      </c>
      <c r="E85" s="129" t="s">
        <v>659</v>
      </c>
      <c r="F85" s="130" t="s">
        <v>660</v>
      </c>
      <c r="G85" s="131" t="s">
        <v>661</v>
      </c>
      <c r="H85" s="132">
        <v>1</v>
      </c>
      <c r="I85" s="133"/>
      <c r="J85" s="134">
        <f>ROUND(I85*H85,2)</f>
        <v>0</v>
      </c>
      <c r="K85" s="130" t="s">
        <v>130</v>
      </c>
      <c r="L85" s="33"/>
      <c r="M85" s="135" t="s">
        <v>19</v>
      </c>
      <c r="N85" s="136" t="s">
        <v>43</v>
      </c>
      <c r="P85" s="137">
        <f>O85*H85</f>
        <v>0</v>
      </c>
      <c r="Q85" s="137">
        <v>0</v>
      </c>
      <c r="R85" s="137">
        <f>Q85*H85</f>
        <v>0</v>
      </c>
      <c r="S85" s="137">
        <v>0</v>
      </c>
      <c r="T85" s="138">
        <f>S85*H85</f>
        <v>0</v>
      </c>
      <c r="AR85" s="139" t="s">
        <v>662</v>
      </c>
      <c r="AT85" s="139" t="s">
        <v>126</v>
      </c>
      <c r="AU85" s="139" t="s">
        <v>82</v>
      </c>
      <c r="AY85" s="18" t="s">
        <v>124</v>
      </c>
      <c r="BE85" s="140">
        <f>IF(N85="základní",J85,0)</f>
        <v>0</v>
      </c>
      <c r="BF85" s="140">
        <f>IF(N85="snížená",J85,0)</f>
        <v>0</v>
      </c>
      <c r="BG85" s="140">
        <f>IF(N85="zákl. přenesená",J85,0)</f>
        <v>0</v>
      </c>
      <c r="BH85" s="140">
        <f>IF(N85="sníž. přenesená",J85,0)</f>
        <v>0</v>
      </c>
      <c r="BI85" s="140">
        <f>IF(N85="nulová",J85,0)</f>
        <v>0</v>
      </c>
      <c r="BJ85" s="18" t="s">
        <v>80</v>
      </c>
      <c r="BK85" s="140">
        <f>ROUND(I85*H85,2)</f>
        <v>0</v>
      </c>
      <c r="BL85" s="18" t="s">
        <v>662</v>
      </c>
      <c r="BM85" s="139" t="s">
        <v>663</v>
      </c>
    </row>
    <row r="86" spans="2:65" s="1" customFormat="1">
      <c r="B86" s="33"/>
      <c r="D86" s="141" t="s">
        <v>133</v>
      </c>
      <c r="F86" s="142" t="s">
        <v>664</v>
      </c>
      <c r="I86" s="143"/>
      <c r="L86" s="33"/>
      <c r="M86" s="144"/>
      <c r="T86" s="52"/>
      <c r="AT86" s="18" t="s">
        <v>133</v>
      </c>
      <c r="AU86" s="18" t="s">
        <v>82</v>
      </c>
    </row>
    <row r="87" spans="2:65" s="1" customFormat="1" ht="16.5" customHeight="1">
      <c r="B87" s="33"/>
      <c r="C87" s="128" t="s">
        <v>82</v>
      </c>
      <c r="D87" s="128" t="s">
        <v>126</v>
      </c>
      <c r="E87" s="129" t="s">
        <v>665</v>
      </c>
      <c r="F87" s="130" t="s">
        <v>666</v>
      </c>
      <c r="G87" s="131" t="s">
        <v>661</v>
      </c>
      <c r="H87" s="132">
        <v>1</v>
      </c>
      <c r="I87" s="133"/>
      <c r="J87" s="134">
        <f>ROUND(I87*H87,2)</f>
        <v>0</v>
      </c>
      <c r="K87" s="130" t="s">
        <v>130</v>
      </c>
      <c r="L87" s="33"/>
      <c r="M87" s="135" t="s">
        <v>19</v>
      </c>
      <c r="N87" s="136" t="s">
        <v>43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662</v>
      </c>
      <c r="AT87" s="139" t="s">
        <v>126</v>
      </c>
      <c r="AU87" s="139" t="s">
        <v>82</v>
      </c>
      <c r="AY87" s="18" t="s">
        <v>124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80</v>
      </c>
      <c r="BK87" s="140">
        <f>ROUND(I87*H87,2)</f>
        <v>0</v>
      </c>
      <c r="BL87" s="18" t="s">
        <v>662</v>
      </c>
      <c r="BM87" s="139" t="s">
        <v>667</v>
      </c>
    </row>
    <row r="88" spans="2:65" s="1" customFormat="1">
      <c r="B88" s="33"/>
      <c r="D88" s="141" t="s">
        <v>133</v>
      </c>
      <c r="F88" s="142" t="s">
        <v>668</v>
      </c>
      <c r="I88" s="143"/>
      <c r="L88" s="33"/>
      <c r="M88" s="144"/>
      <c r="T88" s="52"/>
      <c r="AT88" s="18" t="s">
        <v>133</v>
      </c>
      <c r="AU88" s="18" t="s">
        <v>82</v>
      </c>
    </row>
    <row r="89" spans="2:65" s="1" customFormat="1" ht="16.5" customHeight="1">
      <c r="B89" s="33"/>
      <c r="C89" s="128" t="s">
        <v>146</v>
      </c>
      <c r="D89" s="128" t="s">
        <v>126</v>
      </c>
      <c r="E89" s="129" t="s">
        <v>669</v>
      </c>
      <c r="F89" s="130" t="s">
        <v>670</v>
      </c>
      <c r="G89" s="131" t="s">
        <v>661</v>
      </c>
      <c r="H89" s="132">
        <v>1</v>
      </c>
      <c r="I89" s="133"/>
      <c r="J89" s="134">
        <f>ROUND(I89*H89,2)</f>
        <v>0</v>
      </c>
      <c r="K89" s="130" t="s">
        <v>130</v>
      </c>
      <c r="L89" s="33"/>
      <c r="M89" s="135" t="s">
        <v>19</v>
      </c>
      <c r="N89" s="136" t="s">
        <v>43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662</v>
      </c>
      <c r="AT89" s="139" t="s">
        <v>126</v>
      </c>
      <c r="AU89" s="139" t="s">
        <v>82</v>
      </c>
      <c r="AY89" s="18" t="s">
        <v>124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8" t="s">
        <v>80</v>
      </c>
      <c r="BK89" s="140">
        <f>ROUND(I89*H89,2)</f>
        <v>0</v>
      </c>
      <c r="BL89" s="18" t="s">
        <v>662</v>
      </c>
      <c r="BM89" s="139" t="s">
        <v>671</v>
      </c>
    </row>
    <row r="90" spans="2:65" s="1" customFormat="1">
      <c r="B90" s="33"/>
      <c r="D90" s="141" t="s">
        <v>133</v>
      </c>
      <c r="F90" s="142" t="s">
        <v>672</v>
      </c>
      <c r="I90" s="143"/>
      <c r="L90" s="33"/>
      <c r="M90" s="144"/>
      <c r="T90" s="52"/>
      <c r="AT90" s="18" t="s">
        <v>133</v>
      </c>
      <c r="AU90" s="18" t="s">
        <v>82</v>
      </c>
    </row>
    <row r="91" spans="2:65" s="1" customFormat="1" ht="16.5" customHeight="1">
      <c r="B91" s="33"/>
      <c r="C91" s="128" t="s">
        <v>131</v>
      </c>
      <c r="D91" s="128" t="s">
        <v>126</v>
      </c>
      <c r="E91" s="129" t="s">
        <v>673</v>
      </c>
      <c r="F91" s="130" t="s">
        <v>674</v>
      </c>
      <c r="G91" s="131" t="s">
        <v>661</v>
      </c>
      <c r="H91" s="132">
        <v>1</v>
      </c>
      <c r="I91" s="133"/>
      <c r="J91" s="134">
        <f>ROUND(I91*H91,2)</f>
        <v>0</v>
      </c>
      <c r="K91" s="130" t="s">
        <v>19</v>
      </c>
      <c r="L91" s="33"/>
      <c r="M91" s="135" t="s">
        <v>19</v>
      </c>
      <c r="N91" s="136" t="s">
        <v>43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662</v>
      </c>
      <c r="AT91" s="139" t="s">
        <v>126</v>
      </c>
      <c r="AU91" s="139" t="s">
        <v>82</v>
      </c>
      <c r="AY91" s="18" t="s">
        <v>124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80</v>
      </c>
      <c r="BK91" s="140">
        <f>ROUND(I91*H91,2)</f>
        <v>0</v>
      </c>
      <c r="BL91" s="18" t="s">
        <v>662</v>
      </c>
      <c r="BM91" s="139" t="s">
        <v>675</v>
      </c>
    </row>
    <row r="92" spans="2:65" s="1" customFormat="1" ht="16.5" customHeight="1">
      <c r="B92" s="33"/>
      <c r="C92" s="128" t="s">
        <v>158</v>
      </c>
      <c r="D92" s="128" t="s">
        <v>126</v>
      </c>
      <c r="E92" s="129" t="s">
        <v>676</v>
      </c>
      <c r="F92" s="130" t="s">
        <v>677</v>
      </c>
      <c r="G92" s="131" t="s">
        <v>661</v>
      </c>
      <c r="H92" s="132">
        <v>1</v>
      </c>
      <c r="I92" s="133"/>
      <c r="J92" s="134">
        <f>ROUND(I92*H92,2)</f>
        <v>0</v>
      </c>
      <c r="K92" s="130" t="s">
        <v>130</v>
      </c>
      <c r="L92" s="33"/>
      <c r="M92" s="135" t="s">
        <v>19</v>
      </c>
      <c r="N92" s="136" t="s">
        <v>43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662</v>
      </c>
      <c r="AT92" s="139" t="s">
        <v>126</v>
      </c>
      <c r="AU92" s="139" t="s">
        <v>82</v>
      </c>
      <c r="AY92" s="18" t="s">
        <v>124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80</v>
      </c>
      <c r="BK92" s="140">
        <f>ROUND(I92*H92,2)</f>
        <v>0</v>
      </c>
      <c r="BL92" s="18" t="s">
        <v>662</v>
      </c>
      <c r="BM92" s="139" t="s">
        <v>678</v>
      </c>
    </row>
    <row r="93" spans="2:65" s="1" customFormat="1">
      <c r="B93" s="33"/>
      <c r="D93" s="141" t="s">
        <v>133</v>
      </c>
      <c r="F93" s="142" t="s">
        <v>679</v>
      </c>
      <c r="I93" s="143"/>
      <c r="L93" s="33"/>
      <c r="M93" s="144"/>
      <c r="T93" s="52"/>
      <c r="AT93" s="18" t="s">
        <v>133</v>
      </c>
      <c r="AU93" s="18" t="s">
        <v>82</v>
      </c>
    </row>
    <row r="94" spans="2:65" s="1" customFormat="1" ht="16.5" customHeight="1">
      <c r="B94" s="33"/>
      <c r="C94" s="128" t="s">
        <v>164</v>
      </c>
      <c r="D94" s="128" t="s">
        <v>126</v>
      </c>
      <c r="E94" s="129" t="s">
        <v>680</v>
      </c>
      <c r="F94" s="130" t="s">
        <v>681</v>
      </c>
      <c r="G94" s="131" t="s">
        <v>661</v>
      </c>
      <c r="H94" s="132">
        <v>1</v>
      </c>
      <c r="I94" s="133"/>
      <c r="J94" s="134">
        <f>ROUND(I94*H94,2)</f>
        <v>0</v>
      </c>
      <c r="K94" s="130" t="s">
        <v>130</v>
      </c>
      <c r="L94" s="33"/>
      <c r="M94" s="135" t="s">
        <v>19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662</v>
      </c>
      <c r="AT94" s="139" t="s">
        <v>126</v>
      </c>
      <c r="AU94" s="139" t="s">
        <v>82</v>
      </c>
      <c r="AY94" s="18" t="s">
        <v>124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80</v>
      </c>
      <c r="BK94" s="140">
        <f>ROUND(I94*H94,2)</f>
        <v>0</v>
      </c>
      <c r="BL94" s="18" t="s">
        <v>662</v>
      </c>
      <c r="BM94" s="139" t="s">
        <v>682</v>
      </c>
    </row>
    <row r="95" spans="2:65" s="1" customFormat="1">
      <c r="B95" s="33"/>
      <c r="D95" s="141" t="s">
        <v>133</v>
      </c>
      <c r="F95" s="142" t="s">
        <v>683</v>
      </c>
      <c r="I95" s="143"/>
      <c r="L95" s="33"/>
      <c r="M95" s="144"/>
      <c r="T95" s="52"/>
      <c r="AT95" s="18" t="s">
        <v>133</v>
      </c>
      <c r="AU95" s="18" t="s">
        <v>82</v>
      </c>
    </row>
    <row r="96" spans="2:65" s="1" customFormat="1" ht="16.5" customHeight="1">
      <c r="B96" s="33"/>
      <c r="C96" s="128" t="s">
        <v>172</v>
      </c>
      <c r="D96" s="128" t="s">
        <v>126</v>
      </c>
      <c r="E96" s="129" t="s">
        <v>684</v>
      </c>
      <c r="F96" s="130" t="s">
        <v>685</v>
      </c>
      <c r="G96" s="131" t="s">
        <v>661</v>
      </c>
      <c r="H96" s="132">
        <v>1</v>
      </c>
      <c r="I96" s="133"/>
      <c r="J96" s="134">
        <f>ROUND(I96*H96,2)</f>
        <v>0</v>
      </c>
      <c r="K96" s="130" t="s">
        <v>130</v>
      </c>
      <c r="L96" s="33"/>
      <c r="M96" s="135" t="s">
        <v>19</v>
      </c>
      <c r="N96" s="136" t="s">
        <v>43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662</v>
      </c>
      <c r="AT96" s="139" t="s">
        <v>126</v>
      </c>
      <c r="AU96" s="139" t="s">
        <v>82</v>
      </c>
      <c r="AY96" s="18" t="s">
        <v>124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80</v>
      </c>
      <c r="BK96" s="140">
        <f>ROUND(I96*H96,2)</f>
        <v>0</v>
      </c>
      <c r="BL96" s="18" t="s">
        <v>662</v>
      </c>
      <c r="BM96" s="139" t="s">
        <v>686</v>
      </c>
    </row>
    <row r="97" spans="2:65" s="1" customFormat="1">
      <c r="B97" s="33"/>
      <c r="D97" s="141" t="s">
        <v>133</v>
      </c>
      <c r="F97" s="142" t="s">
        <v>687</v>
      </c>
      <c r="I97" s="143"/>
      <c r="L97" s="33"/>
      <c r="M97" s="144"/>
      <c r="T97" s="52"/>
      <c r="AT97" s="18" t="s">
        <v>133</v>
      </c>
      <c r="AU97" s="18" t="s">
        <v>82</v>
      </c>
    </row>
    <row r="98" spans="2:65" s="1" customFormat="1" ht="16.5" customHeight="1">
      <c r="B98" s="33"/>
      <c r="C98" s="128" t="s">
        <v>181</v>
      </c>
      <c r="D98" s="128" t="s">
        <v>126</v>
      </c>
      <c r="E98" s="129" t="s">
        <v>688</v>
      </c>
      <c r="F98" s="130" t="s">
        <v>689</v>
      </c>
      <c r="G98" s="131" t="s">
        <v>661</v>
      </c>
      <c r="H98" s="132">
        <v>1</v>
      </c>
      <c r="I98" s="133"/>
      <c r="J98" s="134">
        <f>ROUND(I98*H98,2)</f>
        <v>0</v>
      </c>
      <c r="K98" s="130" t="s">
        <v>19</v>
      </c>
      <c r="L98" s="33"/>
      <c r="M98" s="135" t="s">
        <v>19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662</v>
      </c>
      <c r="AT98" s="139" t="s">
        <v>126</v>
      </c>
      <c r="AU98" s="139" t="s">
        <v>82</v>
      </c>
      <c r="AY98" s="18" t="s">
        <v>124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662</v>
      </c>
      <c r="BM98" s="139" t="s">
        <v>690</v>
      </c>
    </row>
    <row r="99" spans="2:65" s="12" customFormat="1">
      <c r="B99" s="145"/>
      <c r="D99" s="146" t="s">
        <v>135</v>
      </c>
      <c r="E99" s="147" t="s">
        <v>19</v>
      </c>
      <c r="F99" s="148" t="s">
        <v>691</v>
      </c>
      <c r="H99" s="147" t="s">
        <v>19</v>
      </c>
      <c r="I99" s="149"/>
      <c r="L99" s="145"/>
      <c r="M99" s="150"/>
      <c r="T99" s="151"/>
      <c r="AT99" s="147" t="s">
        <v>135</v>
      </c>
      <c r="AU99" s="147" t="s">
        <v>82</v>
      </c>
      <c r="AV99" s="12" t="s">
        <v>80</v>
      </c>
      <c r="AW99" s="12" t="s">
        <v>33</v>
      </c>
      <c r="AX99" s="12" t="s">
        <v>72</v>
      </c>
      <c r="AY99" s="147" t="s">
        <v>124</v>
      </c>
    </row>
    <row r="100" spans="2:65" s="12" customFormat="1">
      <c r="B100" s="145"/>
      <c r="D100" s="146" t="s">
        <v>135</v>
      </c>
      <c r="E100" s="147" t="s">
        <v>19</v>
      </c>
      <c r="F100" s="148" t="s">
        <v>692</v>
      </c>
      <c r="H100" s="147" t="s">
        <v>19</v>
      </c>
      <c r="I100" s="149"/>
      <c r="L100" s="145"/>
      <c r="M100" s="150"/>
      <c r="T100" s="151"/>
      <c r="AT100" s="147" t="s">
        <v>135</v>
      </c>
      <c r="AU100" s="147" t="s">
        <v>82</v>
      </c>
      <c r="AV100" s="12" t="s">
        <v>80</v>
      </c>
      <c r="AW100" s="12" t="s">
        <v>33</v>
      </c>
      <c r="AX100" s="12" t="s">
        <v>72</v>
      </c>
      <c r="AY100" s="147" t="s">
        <v>124</v>
      </c>
    </row>
    <row r="101" spans="2:65" s="13" customFormat="1">
      <c r="B101" s="152"/>
      <c r="D101" s="146" t="s">
        <v>135</v>
      </c>
      <c r="E101" s="153" t="s">
        <v>19</v>
      </c>
      <c r="F101" s="154" t="s">
        <v>80</v>
      </c>
      <c r="H101" s="155">
        <v>1</v>
      </c>
      <c r="I101" s="156"/>
      <c r="L101" s="152"/>
      <c r="M101" s="157"/>
      <c r="T101" s="158"/>
      <c r="AT101" s="153" t="s">
        <v>135</v>
      </c>
      <c r="AU101" s="153" t="s">
        <v>82</v>
      </c>
      <c r="AV101" s="13" t="s">
        <v>82</v>
      </c>
      <c r="AW101" s="13" t="s">
        <v>33</v>
      </c>
      <c r="AX101" s="13" t="s">
        <v>80</v>
      </c>
      <c r="AY101" s="153" t="s">
        <v>124</v>
      </c>
    </row>
    <row r="102" spans="2:65" s="11" customFormat="1" ht="22.9" customHeight="1">
      <c r="B102" s="116"/>
      <c r="D102" s="117" t="s">
        <v>71</v>
      </c>
      <c r="E102" s="126" t="s">
        <v>693</v>
      </c>
      <c r="F102" s="126" t="s">
        <v>694</v>
      </c>
      <c r="I102" s="119"/>
      <c r="J102" s="127">
        <f>BK102</f>
        <v>0</v>
      </c>
      <c r="L102" s="116"/>
      <c r="M102" s="121"/>
      <c r="P102" s="122">
        <f>SUM(P103:P111)</f>
        <v>0</v>
      </c>
      <c r="R102" s="122">
        <f>SUM(R103:R111)</f>
        <v>0</v>
      </c>
      <c r="T102" s="123">
        <f>SUM(T103:T111)</f>
        <v>0</v>
      </c>
      <c r="AR102" s="117" t="s">
        <v>158</v>
      </c>
      <c r="AT102" s="124" t="s">
        <v>71</v>
      </c>
      <c r="AU102" s="124" t="s">
        <v>80</v>
      </c>
      <c r="AY102" s="117" t="s">
        <v>124</v>
      </c>
      <c r="BK102" s="125">
        <f>SUM(BK103:BK111)</f>
        <v>0</v>
      </c>
    </row>
    <row r="103" spans="2:65" s="1" customFormat="1" ht="16.5" customHeight="1">
      <c r="B103" s="33"/>
      <c r="C103" s="128" t="s">
        <v>189</v>
      </c>
      <c r="D103" s="128" t="s">
        <v>126</v>
      </c>
      <c r="E103" s="129" t="s">
        <v>695</v>
      </c>
      <c r="F103" s="130" t="s">
        <v>696</v>
      </c>
      <c r="G103" s="131" t="s">
        <v>661</v>
      </c>
      <c r="H103" s="132">
        <v>1</v>
      </c>
      <c r="I103" s="133"/>
      <c r="J103" s="134">
        <f>ROUND(I103*H103,2)</f>
        <v>0</v>
      </c>
      <c r="K103" s="130" t="s">
        <v>130</v>
      </c>
      <c r="L103" s="33"/>
      <c r="M103" s="135" t="s">
        <v>19</v>
      </c>
      <c r="N103" s="136" t="s">
        <v>43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662</v>
      </c>
      <c r="AT103" s="139" t="s">
        <v>126</v>
      </c>
      <c r="AU103" s="139" t="s">
        <v>82</v>
      </c>
      <c r="AY103" s="18" t="s">
        <v>124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80</v>
      </c>
      <c r="BK103" s="140">
        <f>ROUND(I103*H103,2)</f>
        <v>0</v>
      </c>
      <c r="BL103" s="18" t="s">
        <v>662</v>
      </c>
      <c r="BM103" s="139" t="s">
        <v>697</v>
      </c>
    </row>
    <row r="104" spans="2:65" s="1" customFormat="1">
      <c r="B104" s="33"/>
      <c r="D104" s="141" t="s">
        <v>133</v>
      </c>
      <c r="F104" s="142" t="s">
        <v>698</v>
      </c>
      <c r="I104" s="143"/>
      <c r="L104" s="33"/>
      <c r="M104" s="144"/>
      <c r="T104" s="52"/>
      <c r="AT104" s="18" t="s">
        <v>133</v>
      </c>
      <c r="AU104" s="18" t="s">
        <v>82</v>
      </c>
    </row>
    <row r="105" spans="2:65" s="12" customFormat="1">
      <c r="B105" s="145"/>
      <c r="D105" s="146" t="s">
        <v>135</v>
      </c>
      <c r="E105" s="147" t="s">
        <v>19</v>
      </c>
      <c r="F105" s="148" t="s">
        <v>699</v>
      </c>
      <c r="H105" s="147" t="s">
        <v>19</v>
      </c>
      <c r="I105" s="149"/>
      <c r="L105" s="145"/>
      <c r="M105" s="150"/>
      <c r="T105" s="151"/>
      <c r="AT105" s="147" t="s">
        <v>135</v>
      </c>
      <c r="AU105" s="147" t="s">
        <v>82</v>
      </c>
      <c r="AV105" s="12" t="s">
        <v>80</v>
      </c>
      <c r="AW105" s="12" t="s">
        <v>33</v>
      </c>
      <c r="AX105" s="12" t="s">
        <v>72</v>
      </c>
      <c r="AY105" s="147" t="s">
        <v>124</v>
      </c>
    </row>
    <row r="106" spans="2:65" s="12" customFormat="1">
      <c r="B106" s="145"/>
      <c r="D106" s="146" t="s">
        <v>135</v>
      </c>
      <c r="E106" s="147" t="s">
        <v>19</v>
      </c>
      <c r="F106" s="148" t="s">
        <v>700</v>
      </c>
      <c r="H106" s="147" t="s">
        <v>19</v>
      </c>
      <c r="I106" s="149"/>
      <c r="L106" s="145"/>
      <c r="M106" s="150"/>
      <c r="T106" s="151"/>
      <c r="AT106" s="147" t="s">
        <v>135</v>
      </c>
      <c r="AU106" s="147" t="s">
        <v>82</v>
      </c>
      <c r="AV106" s="12" t="s">
        <v>80</v>
      </c>
      <c r="AW106" s="12" t="s">
        <v>33</v>
      </c>
      <c r="AX106" s="12" t="s">
        <v>72</v>
      </c>
      <c r="AY106" s="147" t="s">
        <v>124</v>
      </c>
    </row>
    <row r="107" spans="2:65" s="12" customFormat="1">
      <c r="B107" s="145"/>
      <c r="D107" s="146" t="s">
        <v>135</v>
      </c>
      <c r="E107" s="147" t="s">
        <v>19</v>
      </c>
      <c r="F107" s="148" t="s">
        <v>701</v>
      </c>
      <c r="H107" s="147" t="s">
        <v>19</v>
      </c>
      <c r="I107" s="149"/>
      <c r="L107" s="145"/>
      <c r="M107" s="150"/>
      <c r="T107" s="151"/>
      <c r="AT107" s="147" t="s">
        <v>135</v>
      </c>
      <c r="AU107" s="147" t="s">
        <v>82</v>
      </c>
      <c r="AV107" s="12" t="s">
        <v>80</v>
      </c>
      <c r="AW107" s="12" t="s">
        <v>33</v>
      </c>
      <c r="AX107" s="12" t="s">
        <v>72</v>
      </c>
      <c r="AY107" s="147" t="s">
        <v>124</v>
      </c>
    </row>
    <row r="108" spans="2:65" s="12" customFormat="1">
      <c r="B108" s="145"/>
      <c r="D108" s="146" t="s">
        <v>135</v>
      </c>
      <c r="E108" s="147" t="s">
        <v>19</v>
      </c>
      <c r="F108" s="148" t="s">
        <v>702</v>
      </c>
      <c r="H108" s="147" t="s">
        <v>19</v>
      </c>
      <c r="I108" s="149"/>
      <c r="L108" s="145"/>
      <c r="M108" s="150"/>
      <c r="T108" s="151"/>
      <c r="AT108" s="147" t="s">
        <v>135</v>
      </c>
      <c r="AU108" s="147" t="s">
        <v>82</v>
      </c>
      <c r="AV108" s="12" t="s">
        <v>80</v>
      </c>
      <c r="AW108" s="12" t="s">
        <v>33</v>
      </c>
      <c r="AX108" s="12" t="s">
        <v>72</v>
      </c>
      <c r="AY108" s="147" t="s">
        <v>124</v>
      </c>
    </row>
    <row r="109" spans="2:65" s="12" customFormat="1">
      <c r="B109" s="145"/>
      <c r="D109" s="146" t="s">
        <v>135</v>
      </c>
      <c r="E109" s="147" t="s">
        <v>19</v>
      </c>
      <c r="F109" s="148" t="s">
        <v>703</v>
      </c>
      <c r="H109" s="147" t="s">
        <v>19</v>
      </c>
      <c r="I109" s="149"/>
      <c r="L109" s="145"/>
      <c r="M109" s="150"/>
      <c r="T109" s="151"/>
      <c r="AT109" s="147" t="s">
        <v>135</v>
      </c>
      <c r="AU109" s="147" t="s">
        <v>82</v>
      </c>
      <c r="AV109" s="12" t="s">
        <v>80</v>
      </c>
      <c r="AW109" s="12" t="s">
        <v>33</v>
      </c>
      <c r="AX109" s="12" t="s">
        <v>72</v>
      </c>
      <c r="AY109" s="147" t="s">
        <v>124</v>
      </c>
    </row>
    <row r="110" spans="2:65" s="12" customFormat="1">
      <c r="B110" s="145"/>
      <c r="D110" s="146" t="s">
        <v>135</v>
      </c>
      <c r="E110" s="147" t="s">
        <v>19</v>
      </c>
      <c r="F110" s="148" t="s">
        <v>704</v>
      </c>
      <c r="H110" s="147" t="s">
        <v>19</v>
      </c>
      <c r="I110" s="149"/>
      <c r="L110" s="145"/>
      <c r="M110" s="150"/>
      <c r="T110" s="151"/>
      <c r="AT110" s="147" t="s">
        <v>135</v>
      </c>
      <c r="AU110" s="147" t="s">
        <v>82</v>
      </c>
      <c r="AV110" s="12" t="s">
        <v>80</v>
      </c>
      <c r="AW110" s="12" t="s">
        <v>33</v>
      </c>
      <c r="AX110" s="12" t="s">
        <v>72</v>
      </c>
      <c r="AY110" s="147" t="s">
        <v>124</v>
      </c>
    </row>
    <row r="111" spans="2:65" s="13" customFormat="1">
      <c r="B111" s="152"/>
      <c r="D111" s="146" t="s">
        <v>135</v>
      </c>
      <c r="E111" s="153" t="s">
        <v>19</v>
      </c>
      <c r="F111" s="154" t="s">
        <v>80</v>
      </c>
      <c r="H111" s="155">
        <v>1</v>
      </c>
      <c r="I111" s="156"/>
      <c r="L111" s="152"/>
      <c r="M111" s="188"/>
      <c r="N111" s="189"/>
      <c r="O111" s="189"/>
      <c r="P111" s="189"/>
      <c r="Q111" s="189"/>
      <c r="R111" s="189"/>
      <c r="S111" s="189"/>
      <c r="T111" s="190"/>
      <c r="AT111" s="153" t="s">
        <v>135</v>
      </c>
      <c r="AU111" s="153" t="s">
        <v>82</v>
      </c>
      <c r="AV111" s="13" t="s">
        <v>82</v>
      </c>
      <c r="AW111" s="13" t="s">
        <v>33</v>
      </c>
      <c r="AX111" s="13" t="s">
        <v>80</v>
      </c>
      <c r="AY111" s="153" t="s">
        <v>124</v>
      </c>
    </row>
    <row r="112" spans="2:65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3"/>
    </row>
  </sheetData>
  <sheetProtection algorithmName="SHA-512" hashValue="V2SzzRqLqqIIGpduUenuCKRfbPqXL1kD3Eu9Id9MVZVwkFTrSsDe+NuPKHoUXXKn0/Bs0SiQPgzgDve5yQ7e0w==" saltValue="UYWlKPStwhFhmmSngALTW1vept1+Mdvp73lqzOG0891NiAfu2hWa4LBBF1HK4BrTPlzgPUW/oT2XmM1hYkC5JA==" spinCount="100000" sheet="1" objects="1" scenarios="1" formatColumns="0" formatRows="0" autoFilter="0"/>
  <autoFilter ref="C81:K111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88" r:id="rId2" xr:uid="{00000000-0004-0000-0200-000001000000}"/>
    <hyperlink ref="F90" r:id="rId3" xr:uid="{00000000-0004-0000-0200-000002000000}"/>
    <hyperlink ref="F93" r:id="rId4" xr:uid="{00000000-0004-0000-0200-000003000000}"/>
    <hyperlink ref="F95" r:id="rId5" xr:uid="{00000000-0004-0000-0200-000004000000}"/>
    <hyperlink ref="F97" r:id="rId6" xr:uid="{00000000-0004-0000-0200-000005000000}"/>
    <hyperlink ref="F104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91" customWidth="1"/>
    <col min="2" max="2" width="1.6640625" style="191" customWidth="1"/>
    <col min="3" max="4" width="5" style="191" customWidth="1"/>
    <col min="5" max="5" width="11.6640625" style="191" customWidth="1"/>
    <col min="6" max="6" width="9.1640625" style="191" customWidth="1"/>
    <col min="7" max="7" width="5" style="191" customWidth="1"/>
    <col min="8" max="8" width="77.83203125" style="191" customWidth="1"/>
    <col min="9" max="10" width="20" style="191" customWidth="1"/>
    <col min="11" max="11" width="1.6640625" style="191" customWidth="1"/>
  </cols>
  <sheetData>
    <row r="1" spans="2:11" customFormat="1" ht="37.5" customHeight="1"/>
    <row r="2" spans="2:11" customFormat="1" ht="7.5" customHeight="1">
      <c r="B2" s="192"/>
      <c r="C2" s="193"/>
      <c r="D2" s="193"/>
      <c r="E2" s="193"/>
      <c r="F2" s="193"/>
      <c r="G2" s="193"/>
      <c r="H2" s="193"/>
      <c r="I2" s="193"/>
      <c r="J2" s="193"/>
      <c r="K2" s="194"/>
    </row>
    <row r="3" spans="2:11" s="16" customFormat="1" ht="45" customHeight="1">
      <c r="B3" s="195"/>
      <c r="C3" s="319" t="s">
        <v>705</v>
      </c>
      <c r="D3" s="319"/>
      <c r="E3" s="319"/>
      <c r="F3" s="319"/>
      <c r="G3" s="319"/>
      <c r="H3" s="319"/>
      <c r="I3" s="319"/>
      <c r="J3" s="319"/>
      <c r="K3" s="196"/>
    </row>
    <row r="4" spans="2:11" customFormat="1" ht="25.5" customHeight="1">
      <c r="B4" s="197"/>
      <c r="C4" s="324" t="s">
        <v>706</v>
      </c>
      <c r="D4" s="324"/>
      <c r="E4" s="324"/>
      <c r="F4" s="324"/>
      <c r="G4" s="324"/>
      <c r="H4" s="324"/>
      <c r="I4" s="324"/>
      <c r="J4" s="324"/>
      <c r="K4" s="198"/>
    </row>
    <row r="5" spans="2:11" customFormat="1" ht="5.25" customHeight="1">
      <c r="B5" s="197"/>
      <c r="C5" s="199"/>
      <c r="D5" s="199"/>
      <c r="E5" s="199"/>
      <c r="F5" s="199"/>
      <c r="G5" s="199"/>
      <c r="H5" s="199"/>
      <c r="I5" s="199"/>
      <c r="J5" s="199"/>
      <c r="K5" s="198"/>
    </row>
    <row r="6" spans="2:11" customFormat="1" ht="15" customHeight="1">
      <c r="B6" s="197"/>
      <c r="C6" s="323" t="s">
        <v>707</v>
      </c>
      <c r="D6" s="323"/>
      <c r="E6" s="323"/>
      <c r="F6" s="323"/>
      <c r="G6" s="323"/>
      <c r="H6" s="323"/>
      <c r="I6" s="323"/>
      <c r="J6" s="323"/>
      <c r="K6" s="198"/>
    </row>
    <row r="7" spans="2:11" customFormat="1" ht="15" customHeight="1">
      <c r="B7" s="201"/>
      <c r="C7" s="323" t="s">
        <v>708</v>
      </c>
      <c r="D7" s="323"/>
      <c r="E7" s="323"/>
      <c r="F7" s="323"/>
      <c r="G7" s="323"/>
      <c r="H7" s="323"/>
      <c r="I7" s="323"/>
      <c r="J7" s="323"/>
      <c r="K7" s="198"/>
    </row>
    <row r="8" spans="2:11" customFormat="1" ht="12.75" customHeight="1">
      <c r="B8" s="201"/>
      <c r="C8" s="200"/>
      <c r="D8" s="200"/>
      <c r="E8" s="200"/>
      <c r="F8" s="200"/>
      <c r="G8" s="200"/>
      <c r="H8" s="200"/>
      <c r="I8" s="200"/>
      <c r="J8" s="200"/>
      <c r="K8" s="198"/>
    </row>
    <row r="9" spans="2:11" customFormat="1" ht="15" customHeight="1">
      <c r="B9" s="201"/>
      <c r="C9" s="323" t="s">
        <v>709</v>
      </c>
      <c r="D9" s="323"/>
      <c r="E9" s="323"/>
      <c r="F9" s="323"/>
      <c r="G9" s="323"/>
      <c r="H9" s="323"/>
      <c r="I9" s="323"/>
      <c r="J9" s="323"/>
      <c r="K9" s="198"/>
    </row>
    <row r="10" spans="2:11" customFormat="1" ht="15" customHeight="1">
      <c r="B10" s="201"/>
      <c r="C10" s="200"/>
      <c r="D10" s="323" t="s">
        <v>710</v>
      </c>
      <c r="E10" s="323"/>
      <c r="F10" s="323"/>
      <c r="G10" s="323"/>
      <c r="H10" s="323"/>
      <c r="I10" s="323"/>
      <c r="J10" s="323"/>
      <c r="K10" s="198"/>
    </row>
    <row r="11" spans="2:11" customFormat="1" ht="15" customHeight="1">
      <c r="B11" s="201"/>
      <c r="C11" s="202"/>
      <c r="D11" s="323" t="s">
        <v>711</v>
      </c>
      <c r="E11" s="323"/>
      <c r="F11" s="323"/>
      <c r="G11" s="323"/>
      <c r="H11" s="323"/>
      <c r="I11" s="323"/>
      <c r="J11" s="323"/>
      <c r="K11" s="198"/>
    </row>
    <row r="12" spans="2:11" customFormat="1" ht="15" customHeight="1">
      <c r="B12" s="201"/>
      <c r="C12" s="202"/>
      <c r="D12" s="200"/>
      <c r="E12" s="200"/>
      <c r="F12" s="200"/>
      <c r="G12" s="200"/>
      <c r="H12" s="200"/>
      <c r="I12" s="200"/>
      <c r="J12" s="200"/>
      <c r="K12" s="198"/>
    </row>
    <row r="13" spans="2:11" customFormat="1" ht="15" customHeight="1">
      <c r="B13" s="201"/>
      <c r="C13" s="202"/>
      <c r="D13" s="203" t="s">
        <v>712</v>
      </c>
      <c r="E13" s="200"/>
      <c r="F13" s="200"/>
      <c r="G13" s="200"/>
      <c r="H13" s="200"/>
      <c r="I13" s="200"/>
      <c r="J13" s="200"/>
      <c r="K13" s="198"/>
    </row>
    <row r="14" spans="2:11" customFormat="1" ht="12.75" customHeight="1">
      <c r="B14" s="201"/>
      <c r="C14" s="202"/>
      <c r="D14" s="202"/>
      <c r="E14" s="202"/>
      <c r="F14" s="202"/>
      <c r="G14" s="202"/>
      <c r="H14" s="202"/>
      <c r="I14" s="202"/>
      <c r="J14" s="202"/>
      <c r="K14" s="198"/>
    </row>
    <row r="15" spans="2:11" customFormat="1" ht="15" customHeight="1">
      <c r="B15" s="201"/>
      <c r="C15" s="202"/>
      <c r="D15" s="323" t="s">
        <v>713</v>
      </c>
      <c r="E15" s="323"/>
      <c r="F15" s="323"/>
      <c r="G15" s="323"/>
      <c r="H15" s="323"/>
      <c r="I15" s="323"/>
      <c r="J15" s="323"/>
      <c r="K15" s="198"/>
    </row>
    <row r="16" spans="2:11" customFormat="1" ht="15" customHeight="1">
      <c r="B16" s="201"/>
      <c r="C16" s="202"/>
      <c r="D16" s="323" t="s">
        <v>714</v>
      </c>
      <c r="E16" s="323"/>
      <c r="F16" s="323"/>
      <c r="G16" s="323"/>
      <c r="H16" s="323"/>
      <c r="I16" s="323"/>
      <c r="J16" s="323"/>
      <c r="K16" s="198"/>
    </row>
    <row r="17" spans="2:11" customFormat="1" ht="15" customHeight="1">
      <c r="B17" s="201"/>
      <c r="C17" s="202"/>
      <c r="D17" s="323" t="s">
        <v>715</v>
      </c>
      <c r="E17" s="323"/>
      <c r="F17" s="323"/>
      <c r="G17" s="323"/>
      <c r="H17" s="323"/>
      <c r="I17" s="323"/>
      <c r="J17" s="323"/>
      <c r="K17" s="198"/>
    </row>
    <row r="18" spans="2:11" customFormat="1" ht="15" customHeight="1">
      <c r="B18" s="201"/>
      <c r="C18" s="202"/>
      <c r="D18" s="202"/>
      <c r="E18" s="204" t="s">
        <v>79</v>
      </c>
      <c r="F18" s="323" t="s">
        <v>716</v>
      </c>
      <c r="G18" s="323"/>
      <c r="H18" s="323"/>
      <c r="I18" s="323"/>
      <c r="J18" s="323"/>
      <c r="K18" s="198"/>
    </row>
    <row r="19" spans="2:11" customFormat="1" ht="15" customHeight="1">
      <c r="B19" s="201"/>
      <c r="C19" s="202"/>
      <c r="D19" s="202"/>
      <c r="E19" s="204" t="s">
        <v>717</v>
      </c>
      <c r="F19" s="323" t="s">
        <v>718</v>
      </c>
      <c r="G19" s="323"/>
      <c r="H19" s="323"/>
      <c r="I19" s="323"/>
      <c r="J19" s="323"/>
      <c r="K19" s="198"/>
    </row>
    <row r="20" spans="2:11" customFormat="1" ht="15" customHeight="1">
      <c r="B20" s="201"/>
      <c r="C20" s="202"/>
      <c r="D20" s="202"/>
      <c r="E20" s="204" t="s">
        <v>719</v>
      </c>
      <c r="F20" s="323" t="s">
        <v>720</v>
      </c>
      <c r="G20" s="323"/>
      <c r="H20" s="323"/>
      <c r="I20" s="323"/>
      <c r="J20" s="323"/>
      <c r="K20" s="198"/>
    </row>
    <row r="21" spans="2:11" customFormat="1" ht="15" customHeight="1">
      <c r="B21" s="201"/>
      <c r="C21" s="202"/>
      <c r="D21" s="202"/>
      <c r="E21" s="204" t="s">
        <v>83</v>
      </c>
      <c r="F21" s="323" t="s">
        <v>84</v>
      </c>
      <c r="G21" s="323"/>
      <c r="H21" s="323"/>
      <c r="I21" s="323"/>
      <c r="J21" s="323"/>
      <c r="K21" s="198"/>
    </row>
    <row r="22" spans="2:11" customFormat="1" ht="15" customHeight="1">
      <c r="B22" s="201"/>
      <c r="C22" s="202"/>
      <c r="D22" s="202"/>
      <c r="E22" s="204" t="s">
        <v>721</v>
      </c>
      <c r="F22" s="323" t="s">
        <v>722</v>
      </c>
      <c r="G22" s="323"/>
      <c r="H22" s="323"/>
      <c r="I22" s="323"/>
      <c r="J22" s="323"/>
      <c r="K22" s="198"/>
    </row>
    <row r="23" spans="2:11" customFormat="1" ht="15" customHeight="1">
      <c r="B23" s="201"/>
      <c r="C23" s="202"/>
      <c r="D23" s="202"/>
      <c r="E23" s="204" t="s">
        <v>723</v>
      </c>
      <c r="F23" s="323" t="s">
        <v>724</v>
      </c>
      <c r="G23" s="323"/>
      <c r="H23" s="323"/>
      <c r="I23" s="323"/>
      <c r="J23" s="323"/>
      <c r="K23" s="198"/>
    </row>
    <row r="24" spans="2:11" customFormat="1" ht="12.75" customHeight="1">
      <c r="B24" s="201"/>
      <c r="C24" s="202"/>
      <c r="D24" s="202"/>
      <c r="E24" s="202"/>
      <c r="F24" s="202"/>
      <c r="G24" s="202"/>
      <c r="H24" s="202"/>
      <c r="I24" s="202"/>
      <c r="J24" s="202"/>
      <c r="K24" s="198"/>
    </row>
    <row r="25" spans="2:11" customFormat="1" ht="15" customHeight="1">
      <c r="B25" s="201"/>
      <c r="C25" s="323" t="s">
        <v>725</v>
      </c>
      <c r="D25" s="323"/>
      <c r="E25" s="323"/>
      <c r="F25" s="323"/>
      <c r="G25" s="323"/>
      <c r="H25" s="323"/>
      <c r="I25" s="323"/>
      <c r="J25" s="323"/>
      <c r="K25" s="198"/>
    </row>
    <row r="26" spans="2:11" customFormat="1" ht="15" customHeight="1">
      <c r="B26" s="201"/>
      <c r="C26" s="323" t="s">
        <v>726</v>
      </c>
      <c r="D26" s="323"/>
      <c r="E26" s="323"/>
      <c r="F26" s="323"/>
      <c r="G26" s="323"/>
      <c r="H26" s="323"/>
      <c r="I26" s="323"/>
      <c r="J26" s="323"/>
      <c r="K26" s="198"/>
    </row>
    <row r="27" spans="2:11" customFormat="1" ht="15" customHeight="1">
      <c r="B27" s="201"/>
      <c r="C27" s="200"/>
      <c r="D27" s="323" t="s">
        <v>727</v>
      </c>
      <c r="E27" s="323"/>
      <c r="F27" s="323"/>
      <c r="G27" s="323"/>
      <c r="H27" s="323"/>
      <c r="I27" s="323"/>
      <c r="J27" s="323"/>
      <c r="K27" s="198"/>
    </row>
    <row r="28" spans="2:11" customFormat="1" ht="15" customHeight="1">
      <c r="B28" s="201"/>
      <c r="C28" s="202"/>
      <c r="D28" s="323" t="s">
        <v>728</v>
      </c>
      <c r="E28" s="323"/>
      <c r="F28" s="323"/>
      <c r="G28" s="323"/>
      <c r="H28" s="323"/>
      <c r="I28" s="323"/>
      <c r="J28" s="323"/>
      <c r="K28" s="198"/>
    </row>
    <row r="29" spans="2:11" customFormat="1" ht="12.75" customHeight="1">
      <c r="B29" s="201"/>
      <c r="C29" s="202"/>
      <c r="D29" s="202"/>
      <c r="E29" s="202"/>
      <c r="F29" s="202"/>
      <c r="G29" s="202"/>
      <c r="H29" s="202"/>
      <c r="I29" s="202"/>
      <c r="J29" s="202"/>
      <c r="K29" s="198"/>
    </row>
    <row r="30" spans="2:11" customFormat="1" ht="15" customHeight="1">
      <c r="B30" s="201"/>
      <c r="C30" s="202"/>
      <c r="D30" s="323" t="s">
        <v>729</v>
      </c>
      <c r="E30" s="323"/>
      <c r="F30" s="323"/>
      <c r="G30" s="323"/>
      <c r="H30" s="323"/>
      <c r="I30" s="323"/>
      <c r="J30" s="323"/>
      <c r="K30" s="198"/>
    </row>
    <row r="31" spans="2:11" customFormat="1" ht="15" customHeight="1">
      <c r="B31" s="201"/>
      <c r="C31" s="202"/>
      <c r="D31" s="323" t="s">
        <v>730</v>
      </c>
      <c r="E31" s="323"/>
      <c r="F31" s="323"/>
      <c r="G31" s="323"/>
      <c r="H31" s="323"/>
      <c r="I31" s="323"/>
      <c r="J31" s="323"/>
      <c r="K31" s="198"/>
    </row>
    <row r="32" spans="2:11" customFormat="1" ht="12.75" customHeight="1">
      <c r="B32" s="201"/>
      <c r="C32" s="202"/>
      <c r="D32" s="202"/>
      <c r="E32" s="202"/>
      <c r="F32" s="202"/>
      <c r="G32" s="202"/>
      <c r="H32" s="202"/>
      <c r="I32" s="202"/>
      <c r="J32" s="202"/>
      <c r="K32" s="198"/>
    </row>
    <row r="33" spans="2:11" customFormat="1" ht="15" customHeight="1">
      <c r="B33" s="201"/>
      <c r="C33" s="202"/>
      <c r="D33" s="323" t="s">
        <v>731</v>
      </c>
      <c r="E33" s="323"/>
      <c r="F33" s="323"/>
      <c r="G33" s="323"/>
      <c r="H33" s="323"/>
      <c r="I33" s="323"/>
      <c r="J33" s="323"/>
      <c r="K33" s="198"/>
    </row>
    <row r="34" spans="2:11" customFormat="1" ht="15" customHeight="1">
      <c r="B34" s="201"/>
      <c r="C34" s="202"/>
      <c r="D34" s="323" t="s">
        <v>732</v>
      </c>
      <c r="E34" s="323"/>
      <c r="F34" s="323"/>
      <c r="G34" s="323"/>
      <c r="H34" s="323"/>
      <c r="I34" s="323"/>
      <c r="J34" s="323"/>
      <c r="K34" s="198"/>
    </row>
    <row r="35" spans="2:11" customFormat="1" ht="15" customHeight="1">
      <c r="B35" s="201"/>
      <c r="C35" s="202"/>
      <c r="D35" s="323" t="s">
        <v>733</v>
      </c>
      <c r="E35" s="323"/>
      <c r="F35" s="323"/>
      <c r="G35" s="323"/>
      <c r="H35" s="323"/>
      <c r="I35" s="323"/>
      <c r="J35" s="323"/>
      <c r="K35" s="198"/>
    </row>
    <row r="36" spans="2:11" customFormat="1" ht="15" customHeight="1">
      <c r="B36" s="201"/>
      <c r="C36" s="202"/>
      <c r="D36" s="200"/>
      <c r="E36" s="203" t="s">
        <v>110</v>
      </c>
      <c r="F36" s="200"/>
      <c r="G36" s="323" t="s">
        <v>734</v>
      </c>
      <c r="H36" s="323"/>
      <c r="I36" s="323"/>
      <c r="J36" s="323"/>
      <c r="K36" s="198"/>
    </row>
    <row r="37" spans="2:11" customFormat="1" ht="30.75" customHeight="1">
      <c r="B37" s="201"/>
      <c r="C37" s="202"/>
      <c r="D37" s="200"/>
      <c r="E37" s="203" t="s">
        <v>735</v>
      </c>
      <c r="F37" s="200"/>
      <c r="G37" s="323" t="s">
        <v>736</v>
      </c>
      <c r="H37" s="323"/>
      <c r="I37" s="323"/>
      <c r="J37" s="323"/>
      <c r="K37" s="198"/>
    </row>
    <row r="38" spans="2:11" customFormat="1" ht="15" customHeight="1">
      <c r="B38" s="201"/>
      <c r="C38" s="202"/>
      <c r="D38" s="200"/>
      <c r="E38" s="203" t="s">
        <v>53</v>
      </c>
      <c r="F38" s="200"/>
      <c r="G38" s="323" t="s">
        <v>737</v>
      </c>
      <c r="H38" s="323"/>
      <c r="I38" s="323"/>
      <c r="J38" s="323"/>
      <c r="K38" s="198"/>
    </row>
    <row r="39" spans="2:11" customFormat="1" ht="15" customHeight="1">
      <c r="B39" s="201"/>
      <c r="C39" s="202"/>
      <c r="D39" s="200"/>
      <c r="E39" s="203" t="s">
        <v>54</v>
      </c>
      <c r="F39" s="200"/>
      <c r="G39" s="323" t="s">
        <v>738</v>
      </c>
      <c r="H39" s="323"/>
      <c r="I39" s="323"/>
      <c r="J39" s="323"/>
      <c r="K39" s="198"/>
    </row>
    <row r="40" spans="2:11" customFormat="1" ht="15" customHeight="1">
      <c r="B40" s="201"/>
      <c r="C40" s="202"/>
      <c r="D40" s="200"/>
      <c r="E40" s="203" t="s">
        <v>111</v>
      </c>
      <c r="F40" s="200"/>
      <c r="G40" s="323" t="s">
        <v>739</v>
      </c>
      <c r="H40" s="323"/>
      <c r="I40" s="323"/>
      <c r="J40" s="323"/>
      <c r="K40" s="198"/>
    </row>
    <row r="41" spans="2:11" customFormat="1" ht="15" customHeight="1">
      <c r="B41" s="201"/>
      <c r="C41" s="202"/>
      <c r="D41" s="200"/>
      <c r="E41" s="203" t="s">
        <v>112</v>
      </c>
      <c r="F41" s="200"/>
      <c r="G41" s="323" t="s">
        <v>740</v>
      </c>
      <c r="H41" s="323"/>
      <c r="I41" s="323"/>
      <c r="J41" s="323"/>
      <c r="K41" s="198"/>
    </row>
    <row r="42" spans="2:11" customFormat="1" ht="15" customHeight="1">
      <c r="B42" s="201"/>
      <c r="C42" s="202"/>
      <c r="D42" s="200"/>
      <c r="E42" s="203" t="s">
        <v>741</v>
      </c>
      <c r="F42" s="200"/>
      <c r="G42" s="323" t="s">
        <v>742</v>
      </c>
      <c r="H42" s="323"/>
      <c r="I42" s="323"/>
      <c r="J42" s="323"/>
      <c r="K42" s="198"/>
    </row>
    <row r="43" spans="2:11" customFormat="1" ht="15" customHeight="1">
      <c r="B43" s="201"/>
      <c r="C43" s="202"/>
      <c r="D43" s="200"/>
      <c r="E43" s="203"/>
      <c r="F43" s="200"/>
      <c r="G43" s="323" t="s">
        <v>743</v>
      </c>
      <c r="H43" s="323"/>
      <c r="I43" s="323"/>
      <c r="J43" s="323"/>
      <c r="K43" s="198"/>
    </row>
    <row r="44" spans="2:11" customFormat="1" ht="15" customHeight="1">
      <c r="B44" s="201"/>
      <c r="C44" s="202"/>
      <c r="D44" s="200"/>
      <c r="E44" s="203" t="s">
        <v>744</v>
      </c>
      <c r="F44" s="200"/>
      <c r="G44" s="323" t="s">
        <v>745</v>
      </c>
      <c r="H44" s="323"/>
      <c r="I44" s="323"/>
      <c r="J44" s="323"/>
      <c r="K44" s="198"/>
    </row>
    <row r="45" spans="2:11" customFormat="1" ht="15" customHeight="1">
      <c r="B45" s="201"/>
      <c r="C45" s="202"/>
      <c r="D45" s="200"/>
      <c r="E45" s="203" t="s">
        <v>114</v>
      </c>
      <c r="F45" s="200"/>
      <c r="G45" s="323" t="s">
        <v>746</v>
      </c>
      <c r="H45" s="323"/>
      <c r="I45" s="323"/>
      <c r="J45" s="323"/>
      <c r="K45" s="198"/>
    </row>
    <row r="46" spans="2:11" customFormat="1" ht="12.75" customHeight="1">
      <c r="B46" s="201"/>
      <c r="C46" s="202"/>
      <c r="D46" s="200"/>
      <c r="E46" s="200"/>
      <c r="F46" s="200"/>
      <c r="G46" s="200"/>
      <c r="H46" s="200"/>
      <c r="I46" s="200"/>
      <c r="J46" s="200"/>
      <c r="K46" s="198"/>
    </row>
    <row r="47" spans="2:11" customFormat="1" ht="15" customHeight="1">
      <c r="B47" s="201"/>
      <c r="C47" s="202"/>
      <c r="D47" s="323" t="s">
        <v>747</v>
      </c>
      <c r="E47" s="323"/>
      <c r="F47" s="323"/>
      <c r="G47" s="323"/>
      <c r="H47" s="323"/>
      <c r="I47" s="323"/>
      <c r="J47" s="323"/>
      <c r="K47" s="198"/>
    </row>
    <row r="48" spans="2:11" customFormat="1" ht="15" customHeight="1">
      <c r="B48" s="201"/>
      <c r="C48" s="202"/>
      <c r="D48" s="202"/>
      <c r="E48" s="323" t="s">
        <v>748</v>
      </c>
      <c r="F48" s="323"/>
      <c r="G48" s="323"/>
      <c r="H48" s="323"/>
      <c r="I48" s="323"/>
      <c r="J48" s="323"/>
      <c r="K48" s="198"/>
    </row>
    <row r="49" spans="2:11" customFormat="1" ht="15" customHeight="1">
      <c r="B49" s="201"/>
      <c r="C49" s="202"/>
      <c r="D49" s="202"/>
      <c r="E49" s="323" t="s">
        <v>749</v>
      </c>
      <c r="F49" s="323"/>
      <c r="G49" s="323"/>
      <c r="H49" s="323"/>
      <c r="I49" s="323"/>
      <c r="J49" s="323"/>
      <c r="K49" s="198"/>
    </row>
    <row r="50" spans="2:11" customFormat="1" ht="15" customHeight="1">
      <c r="B50" s="201"/>
      <c r="C50" s="202"/>
      <c r="D50" s="202"/>
      <c r="E50" s="323" t="s">
        <v>750</v>
      </c>
      <c r="F50" s="323"/>
      <c r="G50" s="323"/>
      <c r="H50" s="323"/>
      <c r="I50" s="323"/>
      <c r="J50" s="323"/>
      <c r="K50" s="198"/>
    </row>
    <row r="51" spans="2:11" customFormat="1" ht="15" customHeight="1">
      <c r="B51" s="201"/>
      <c r="C51" s="202"/>
      <c r="D51" s="323" t="s">
        <v>751</v>
      </c>
      <c r="E51" s="323"/>
      <c r="F51" s="323"/>
      <c r="G51" s="323"/>
      <c r="H51" s="323"/>
      <c r="I51" s="323"/>
      <c r="J51" s="323"/>
      <c r="K51" s="198"/>
    </row>
    <row r="52" spans="2:11" customFormat="1" ht="25.5" customHeight="1">
      <c r="B52" s="197"/>
      <c r="C52" s="324" t="s">
        <v>752</v>
      </c>
      <c r="D52" s="324"/>
      <c r="E52" s="324"/>
      <c r="F52" s="324"/>
      <c r="G52" s="324"/>
      <c r="H52" s="324"/>
      <c r="I52" s="324"/>
      <c r="J52" s="324"/>
      <c r="K52" s="198"/>
    </row>
    <row r="53" spans="2:11" customFormat="1" ht="5.25" customHeight="1">
      <c r="B53" s="197"/>
      <c r="C53" s="199"/>
      <c r="D53" s="199"/>
      <c r="E53" s="199"/>
      <c r="F53" s="199"/>
      <c r="G53" s="199"/>
      <c r="H53" s="199"/>
      <c r="I53" s="199"/>
      <c r="J53" s="199"/>
      <c r="K53" s="198"/>
    </row>
    <row r="54" spans="2:11" customFormat="1" ht="15" customHeight="1">
      <c r="B54" s="197"/>
      <c r="C54" s="323" t="s">
        <v>753</v>
      </c>
      <c r="D54" s="323"/>
      <c r="E54" s="323"/>
      <c r="F54" s="323"/>
      <c r="G54" s="323"/>
      <c r="H54" s="323"/>
      <c r="I54" s="323"/>
      <c r="J54" s="323"/>
      <c r="K54" s="198"/>
    </row>
    <row r="55" spans="2:11" customFormat="1" ht="15" customHeight="1">
      <c r="B55" s="197"/>
      <c r="C55" s="323" t="s">
        <v>754</v>
      </c>
      <c r="D55" s="323"/>
      <c r="E55" s="323"/>
      <c r="F55" s="323"/>
      <c r="G55" s="323"/>
      <c r="H55" s="323"/>
      <c r="I55" s="323"/>
      <c r="J55" s="323"/>
      <c r="K55" s="198"/>
    </row>
    <row r="56" spans="2:11" customFormat="1" ht="12.75" customHeight="1">
      <c r="B56" s="197"/>
      <c r="C56" s="200"/>
      <c r="D56" s="200"/>
      <c r="E56" s="200"/>
      <c r="F56" s="200"/>
      <c r="G56" s="200"/>
      <c r="H56" s="200"/>
      <c r="I56" s="200"/>
      <c r="J56" s="200"/>
      <c r="K56" s="198"/>
    </row>
    <row r="57" spans="2:11" customFormat="1" ht="15" customHeight="1">
      <c r="B57" s="197"/>
      <c r="C57" s="323" t="s">
        <v>755</v>
      </c>
      <c r="D57" s="323"/>
      <c r="E57" s="323"/>
      <c r="F57" s="323"/>
      <c r="G57" s="323"/>
      <c r="H57" s="323"/>
      <c r="I57" s="323"/>
      <c r="J57" s="323"/>
      <c r="K57" s="198"/>
    </row>
    <row r="58" spans="2:11" customFormat="1" ht="15" customHeight="1">
      <c r="B58" s="197"/>
      <c r="C58" s="202"/>
      <c r="D58" s="323" t="s">
        <v>756</v>
      </c>
      <c r="E58" s="323"/>
      <c r="F58" s="323"/>
      <c r="G58" s="323"/>
      <c r="H58" s="323"/>
      <c r="I58" s="323"/>
      <c r="J58" s="323"/>
      <c r="K58" s="198"/>
    </row>
    <row r="59" spans="2:11" customFormat="1" ht="15" customHeight="1">
      <c r="B59" s="197"/>
      <c r="C59" s="202"/>
      <c r="D59" s="323" t="s">
        <v>757</v>
      </c>
      <c r="E59" s="323"/>
      <c r="F59" s="323"/>
      <c r="G59" s="323"/>
      <c r="H59" s="323"/>
      <c r="I59" s="323"/>
      <c r="J59" s="323"/>
      <c r="K59" s="198"/>
    </row>
    <row r="60" spans="2:11" customFormat="1" ht="15" customHeight="1">
      <c r="B60" s="197"/>
      <c r="C60" s="202"/>
      <c r="D60" s="323" t="s">
        <v>758</v>
      </c>
      <c r="E60" s="323"/>
      <c r="F60" s="323"/>
      <c r="G60" s="323"/>
      <c r="H60" s="323"/>
      <c r="I60" s="323"/>
      <c r="J60" s="323"/>
      <c r="K60" s="198"/>
    </row>
    <row r="61" spans="2:11" customFormat="1" ht="15" customHeight="1">
      <c r="B61" s="197"/>
      <c r="C61" s="202"/>
      <c r="D61" s="323" t="s">
        <v>759</v>
      </c>
      <c r="E61" s="323"/>
      <c r="F61" s="323"/>
      <c r="G61" s="323"/>
      <c r="H61" s="323"/>
      <c r="I61" s="323"/>
      <c r="J61" s="323"/>
      <c r="K61" s="198"/>
    </row>
    <row r="62" spans="2:11" customFormat="1" ht="15" customHeight="1">
      <c r="B62" s="197"/>
      <c r="C62" s="202"/>
      <c r="D62" s="322" t="s">
        <v>760</v>
      </c>
      <c r="E62" s="322"/>
      <c r="F62" s="322"/>
      <c r="G62" s="322"/>
      <c r="H62" s="322"/>
      <c r="I62" s="322"/>
      <c r="J62" s="322"/>
      <c r="K62" s="198"/>
    </row>
    <row r="63" spans="2:11" customFormat="1" ht="15" customHeight="1">
      <c r="B63" s="197"/>
      <c r="C63" s="202"/>
      <c r="D63" s="323" t="s">
        <v>761</v>
      </c>
      <c r="E63" s="323"/>
      <c r="F63" s="323"/>
      <c r="G63" s="323"/>
      <c r="H63" s="323"/>
      <c r="I63" s="323"/>
      <c r="J63" s="323"/>
      <c r="K63" s="198"/>
    </row>
    <row r="64" spans="2:11" customFormat="1" ht="12.75" customHeight="1">
      <c r="B64" s="197"/>
      <c r="C64" s="202"/>
      <c r="D64" s="202"/>
      <c r="E64" s="205"/>
      <c r="F64" s="202"/>
      <c r="G64" s="202"/>
      <c r="H64" s="202"/>
      <c r="I64" s="202"/>
      <c r="J64" s="202"/>
      <c r="K64" s="198"/>
    </row>
    <row r="65" spans="2:11" customFormat="1" ht="15" customHeight="1">
      <c r="B65" s="197"/>
      <c r="C65" s="202"/>
      <c r="D65" s="323" t="s">
        <v>762</v>
      </c>
      <c r="E65" s="323"/>
      <c r="F65" s="323"/>
      <c r="G65" s="323"/>
      <c r="H65" s="323"/>
      <c r="I65" s="323"/>
      <c r="J65" s="323"/>
      <c r="K65" s="198"/>
    </row>
    <row r="66" spans="2:11" customFormat="1" ht="15" customHeight="1">
      <c r="B66" s="197"/>
      <c r="C66" s="202"/>
      <c r="D66" s="322" t="s">
        <v>763</v>
      </c>
      <c r="E66" s="322"/>
      <c r="F66" s="322"/>
      <c r="G66" s="322"/>
      <c r="H66" s="322"/>
      <c r="I66" s="322"/>
      <c r="J66" s="322"/>
      <c r="K66" s="198"/>
    </row>
    <row r="67" spans="2:11" customFormat="1" ht="15" customHeight="1">
      <c r="B67" s="197"/>
      <c r="C67" s="202"/>
      <c r="D67" s="323" t="s">
        <v>764</v>
      </c>
      <c r="E67" s="323"/>
      <c r="F67" s="323"/>
      <c r="G67" s="323"/>
      <c r="H67" s="323"/>
      <c r="I67" s="323"/>
      <c r="J67" s="323"/>
      <c r="K67" s="198"/>
    </row>
    <row r="68" spans="2:11" customFormat="1" ht="15" customHeight="1">
      <c r="B68" s="197"/>
      <c r="C68" s="202"/>
      <c r="D68" s="323" t="s">
        <v>765</v>
      </c>
      <c r="E68" s="323"/>
      <c r="F68" s="323"/>
      <c r="G68" s="323"/>
      <c r="H68" s="323"/>
      <c r="I68" s="323"/>
      <c r="J68" s="323"/>
      <c r="K68" s="198"/>
    </row>
    <row r="69" spans="2:11" customFormat="1" ht="15" customHeight="1">
      <c r="B69" s="197"/>
      <c r="C69" s="202"/>
      <c r="D69" s="323" t="s">
        <v>766</v>
      </c>
      <c r="E69" s="323"/>
      <c r="F69" s="323"/>
      <c r="G69" s="323"/>
      <c r="H69" s="323"/>
      <c r="I69" s="323"/>
      <c r="J69" s="323"/>
      <c r="K69" s="198"/>
    </row>
    <row r="70" spans="2:11" customFormat="1" ht="15" customHeight="1">
      <c r="B70" s="197"/>
      <c r="C70" s="202"/>
      <c r="D70" s="323" t="s">
        <v>767</v>
      </c>
      <c r="E70" s="323"/>
      <c r="F70" s="323"/>
      <c r="G70" s="323"/>
      <c r="H70" s="323"/>
      <c r="I70" s="323"/>
      <c r="J70" s="323"/>
      <c r="K70" s="198"/>
    </row>
    <row r="71" spans="2:11" customFormat="1" ht="12.75" customHeight="1">
      <c r="B71" s="206"/>
      <c r="C71" s="207"/>
      <c r="D71" s="207"/>
      <c r="E71" s="207"/>
      <c r="F71" s="207"/>
      <c r="G71" s="207"/>
      <c r="H71" s="207"/>
      <c r="I71" s="207"/>
      <c r="J71" s="207"/>
      <c r="K71" s="208"/>
    </row>
    <row r="72" spans="2:11" customFormat="1" ht="18.75" customHeight="1">
      <c r="B72" s="209"/>
      <c r="C72" s="209"/>
      <c r="D72" s="209"/>
      <c r="E72" s="209"/>
      <c r="F72" s="209"/>
      <c r="G72" s="209"/>
      <c r="H72" s="209"/>
      <c r="I72" s="209"/>
      <c r="J72" s="209"/>
      <c r="K72" s="210"/>
    </row>
    <row r="73" spans="2:11" customFormat="1" ht="18.75" customHeight="1">
      <c r="B73" s="210"/>
      <c r="C73" s="210"/>
      <c r="D73" s="210"/>
      <c r="E73" s="210"/>
      <c r="F73" s="210"/>
      <c r="G73" s="210"/>
      <c r="H73" s="210"/>
      <c r="I73" s="210"/>
      <c r="J73" s="210"/>
      <c r="K73" s="210"/>
    </row>
    <row r="74" spans="2:11" customFormat="1" ht="7.5" customHeight="1">
      <c r="B74" s="211"/>
      <c r="C74" s="212"/>
      <c r="D74" s="212"/>
      <c r="E74" s="212"/>
      <c r="F74" s="212"/>
      <c r="G74" s="212"/>
      <c r="H74" s="212"/>
      <c r="I74" s="212"/>
      <c r="J74" s="212"/>
      <c r="K74" s="213"/>
    </row>
    <row r="75" spans="2:11" customFormat="1" ht="45" customHeight="1">
      <c r="B75" s="214"/>
      <c r="C75" s="321" t="s">
        <v>768</v>
      </c>
      <c r="D75" s="321"/>
      <c r="E75" s="321"/>
      <c r="F75" s="321"/>
      <c r="G75" s="321"/>
      <c r="H75" s="321"/>
      <c r="I75" s="321"/>
      <c r="J75" s="321"/>
      <c r="K75" s="215"/>
    </row>
    <row r="76" spans="2:11" customFormat="1" ht="17.25" customHeight="1">
      <c r="B76" s="214"/>
      <c r="C76" s="216" t="s">
        <v>769</v>
      </c>
      <c r="D76" s="216"/>
      <c r="E76" s="216"/>
      <c r="F76" s="216" t="s">
        <v>770</v>
      </c>
      <c r="G76" s="217"/>
      <c r="H76" s="216" t="s">
        <v>54</v>
      </c>
      <c r="I76" s="216" t="s">
        <v>57</v>
      </c>
      <c r="J76" s="216" t="s">
        <v>771</v>
      </c>
      <c r="K76" s="215"/>
    </row>
    <row r="77" spans="2:11" customFormat="1" ht="17.25" customHeight="1">
      <c r="B77" s="214"/>
      <c r="C77" s="218" t="s">
        <v>772</v>
      </c>
      <c r="D77" s="218"/>
      <c r="E77" s="218"/>
      <c r="F77" s="219" t="s">
        <v>773</v>
      </c>
      <c r="G77" s="220"/>
      <c r="H77" s="218"/>
      <c r="I77" s="218"/>
      <c r="J77" s="218" t="s">
        <v>774</v>
      </c>
      <c r="K77" s="215"/>
    </row>
    <row r="78" spans="2:11" customFormat="1" ht="5.25" customHeight="1">
      <c r="B78" s="214"/>
      <c r="C78" s="221"/>
      <c r="D78" s="221"/>
      <c r="E78" s="221"/>
      <c r="F78" s="221"/>
      <c r="G78" s="222"/>
      <c r="H78" s="221"/>
      <c r="I78" s="221"/>
      <c r="J78" s="221"/>
      <c r="K78" s="215"/>
    </row>
    <row r="79" spans="2:11" customFormat="1" ht="15" customHeight="1">
      <c r="B79" s="214"/>
      <c r="C79" s="203" t="s">
        <v>53</v>
      </c>
      <c r="D79" s="223"/>
      <c r="E79" s="223"/>
      <c r="F79" s="224" t="s">
        <v>775</v>
      </c>
      <c r="G79" s="225"/>
      <c r="H79" s="203" t="s">
        <v>776</v>
      </c>
      <c r="I79" s="203" t="s">
        <v>777</v>
      </c>
      <c r="J79" s="203">
        <v>20</v>
      </c>
      <c r="K79" s="215"/>
    </row>
    <row r="80" spans="2:11" customFormat="1" ht="15" customHeight="1">
      <c r="B80" s="214"/>
      <c r="C80" s="203" t="s">
        <v>778</v>
      </c>
      <c r="D80" s="203"/>
      <c r="E80" s="203"/>
      <c r="F80" s="224" t="s">
        <v>775</v>
      </c>
      <c r="G80" s="225"/>
      <c r="H80" s="203" t="s">
        <v>779</v>
      </c>
      <c r="I80" s="203" t="s">
        <v>777</v>
      </c>
      <c r="J80" s="203">
        <v>120</v>
      </c>
      <c r="K80" s="215"/>
    </row>
    <row r="81" spans="2:11" customFormat="1" ht="15" customHeight="1">
      <c r="B81" s="226"/>
      <c r="C81" s="203" t="s">
        <v>780</v>
      </c>
      <c r="D81" s="203"/>
      <c r="E81" s="203"/>
      <c r="F81" s="224" t="s">
        <v>781</v>
      </c>
      <c r="G81" s="225"/>
      <c r="H81" s="203" t="s">
        <v>782</v>
      </c>
      <c r="I81" s="203" t="s">
        <v>777</v>
      </c>
      <c r="J81" s="203">
        <v>50</v>
      </c>
      <c r="K81" s="215"/>
    </row>
    <row r="82" spans="2:11" customFormat="1" ht="15" customHeight="1">
      <c r="B82" s="226"/>
      <c r="C82" s="203" t="s">
        <v>783</v>
      </c>
      <c r="D82" s="203"/>
      <c r="E82" s="203"/>
      <c r="F82" s="224" t="s">
        <v>775</v>
      </c>
      <c r="G82" s="225"/>
      <c r="H82" s="203" t="s">
        <v>784</v>
      </c>
      <c r="I82" s="203" t="s">
        <v>785</v>
      </c>
      <c r="J82" s="203"/>
      <c r="K82" s="215"/>
    </row>
    <row r="83" spans="2:11" customFormat="1" ht="15" customHeight="1">
      <c r="B83" s="226"/>
      <c r="C83" s="203" t="s">
        <v>786</v>
      </c>
      <c r="D83" s="203"/>
      <c r="E83" s="203"/>
      <c r="F83" s="224" t="s">
        <v>781</v>
      </c>
      <c r="G83" s="203"/>
      <c r="H83" s="203" t="s">
        <v>787</v>
      </c>
      <c r="I83" s="203" t="s">
        <v>777</v>
      </c>
      <c r="J83" s="203">
        <v>15</v>
      </c>
      <c r="K83" s="215"/>
    </row>
    <row r="84" spans="2:11" customFormat="1" ht="15" customHeight="1">
      <c r="B84" s="226"/>
      <c r="C84" s="203" t="s">
        <v>788</v>
      </c>
      <c r="D84" s="203"/>
      <c r="E84" s="203"/>
      <c r="F84" s="224" t="s">
        <v>781</v>
      </c>
      <c r="G84" s="203"/>
      <c r="H84" s="203" t="s">
        <v>789</v>
      </c>
      <c r="I84" s="203" t="s">
        <v>777</v>
      </c>
      <c r="J84" s="203">
        <v>15</v>
      </c>
      <c r="K84" s="215"/>
    </row>
    <row r="85" spans="2:11" customFormat="1" ht="15" customHeight="1">
      <c r="B85" s="226"/>
      <c r="C85" s="203" t="s">
        <v>790</v>
      </c>
      <c r="D85" s="203"/>
      <c r="E85" s="203"/>
      <c r="F85" s="224" t="s">
        <v>781</v>
      </c>
      <c r="G85" s="203"/>
      <c r="H85" s="203" t="s">
        <v>791</v>
      </c>
      <c r="I85" s="203" t="s">
        <v>777</v>
      </c>
      <c r="J85" s="203">
        <v>20</v>
      </c>
      <c r="K85" s="215"/>
    </row>
    <row r="86" spans="2:11" customFormat="1" ht="15" customHeight="1">
      <c r="B86" s="226"/>
      <c r="C86" s="203" t="s">
        <v>792</v>
      </c>
      <c r="D86" s="203"/>
      <c r="E86" s="203"/>
      <c r="F86" s="224" t="s">
        <v>781</v>
      </c>
      <c r="G86" s="203"/>
      <c r="H86" s="203" t="s">
        <v>793</v>
      </c>
      <c r="I86" s="203" t="s">
        <v>777</v>
      </c>
      <c r="J86" s="203">
        <v>20</v>
      </c>
      <c r="K86" s="215"/>
    </row>
    <row r="87" spans="2:11" customFormat="1" ht="15" customHeight="1">
      <c r="B87" s="226"/>
      <c r="C87" s="203" t="s">
        <v>794</v>
      </c>
      <c r="D87" s="203"/>
      <c r="E87" s="203"/>
      <c r="F87" s="224" t="s">
        <v>781</v>
      </c>
      <c r="G87" s="225"/>
      <c r="H87" s="203" t="s">
        <v>795</v>
      </c>
      <c r="I87" s="203" t="s">
        <v>777</v>
      </c>
      <c r="J87" s="203">
        <v>50</v>
      </c>
      <c r="K87" s="215"/>
    </row>
    <row r="88" spans="2:11" customFormat="1" ht="15" customHeight="1">
      <c r="B88" s="226"/>
      <c r="C88" s="203" t="s">
        <v>796</v>
      </c>
      <c r="D88" s="203"/>
      <c r="E88" s="203"/>
      <c r="F88" s="224" t="s">
        <v>781</v>
      </c>
      <c r="G88" s="225"/>
      <c r="H88" s="203" t="s">
        <v>797</v>
      </c>
      <c r="I88" s="203" t="s">
        <v>777</v>
      </c>
      <c r="J88" s="203">
        <v>20</v>
      </c>
      <c r="K88" s="215"/>
    </row>
    <row r="89" spans="2:11" customFormat="1" ht="15" customHeight="1">
      <c r="B89" s="226"/>
      <c r="C89" s="203" t="s">
        <v>798</v>
      </c>
      <c r="D89" s="203"/>
      <c r="E89" s="203"/>
      <c r="F89" s="224" t="s">
        <v>781</v>
      </c>
      <c r="G89" s="225"/>
      <c r="H89" s="203" t="s">
        <v>799</v>
      </c>
      <c r="I89" s="203" t="s">
        <v>777</v>
      </c>
      <c r="J89" s="203">
        <v>20</v>
      </c>
      <c r="K89" s="215"/>
    </row>
    <row r="90" spans="2:11" customFormat="1" ht="15" customHeight="1">
      <c r="B90" s="226"/>
      <c r="C90" s="203" t="s">
        <v>800</v>
      </c>
      <c r="D90" s="203"/>
      <c r="E90" s="203"/>
      <c r="F90" s="224" t="s">
        <v>781</v>
      </c>
      <c r="G90" s="225"/>
      <c r="H90" s="203" t="s">
        <v>801</v>
      </c>
      <c r="I90" s="203" t="s">
        <v>777</v>
      </c>
      <c r="J90" s="203">
        <v>50</v>
      </c>
      <c r="K90" s="215"/>
    </row>
    <row r="91" spans="2:11" customFormat="1" ht="15" customHeight="1">
      <c r="B91" s="226"/>
      <c r="C91" s="203" t="s">
        <v>802</v>
      </c>
      <c r="D91" s="203"/>
      <c r="E91" s="203"/>
      <c r="F91" s="224" t="s">
        <v>781</v>
      </c>
      <c r="G91" s="225"/>
      <c r="H91" s="203" t="s">
        <v>802</v>
      </c>
      <c r="I91" s="203" t="s">
        <v>777</v>
      </c>
      <c r="J91" s="203">
        <v>50</v>
      </c>
      <c r="K91" s="215"/>
    </row>
    <row r="92" spans="2:11" customFormat="1" ht="15" customHeight="1">
      <c r="B92" s="226"/>
      <c r="C92" s="203" t="s">
        <v>803</v>
      </c>
      <c r="D92" s="203"/>
      <c r="E92" s="203"/>
      <c r="F92" s="224" t="s">
        <v>781</v>
      </c>
      <c r="G92" s="225"/>
      <c r="H92" s="203" t="s">
        <v>804</v>
      </c>
      <c r="I92" s="203" t="s">
        <v>777</v>
      </c>
      <c r="J92" s="203">
        <v>255</v>
      </c>
      <c r="K92" s="215"/>
    </row>
    <row r="93" spans="2:11" customFormat="1" ht="15" customHeight="1">
      <c r="B93" s="226"/>
      <c r="C93" s="203" t="s">
        <v>805</v>
      </c>
      <c r="D93" s="203"/>
      <c r="E93" s="203"/>
      <c r="F93" s="224" t="s">
        <v>775</v>
      </c>
      <c r="G93" s="225"/>
      <c r="H93" s="203" t="s">
        <v>806</v>
      </c>
      <c r="I93" s="203" t="s">
        <v>807</v>
      </c>
      <c r="J93" s="203"/>
      <c r="K93" s="215"/>
    </row>
    <row r="94" spans="2:11" customFormat="1" ht="15" customHeight="1">
      <c r="B94" s="226"/>
      <c r="C94" s="203" t="s">
        <v>808</v>
      </c>
      <c r="D94" s="203"/>
      <c r="E94" s="203"/>
      <c r="F94" s="224" t="s">
        <v>775</v>
      </c>
      <c r="G94" s="225"/>
      <c r="H94" s="203" t="s">
        <v>809</v>
      </c>
      <c r="I94" s="203" t="s">
        <v>810</v>
      </c>
      <c r="J94" s="203"/>
      <c r="K94" s="215"/>
    </row>
    <row r="95" spans="2:11" customFormat="1" ht="15" customHeight="1">
      <c r="B95" s="226"/>
      <c r="C95" s="203" t="s">
        <v>811</v>
      </c>
      <c r="D95" s="203"/>
      <c r="E95" s="203"/>
      <c r="F95" s="224" t="s">
        <v>775</v>
      </c>
      <c r="G95" s="225"/>
      <c r="H95" s="203" t="s">
        <v>811</v>
      </c>
      <c r="I95" s="203" t="s">
        <v>810</v>
      </c>
      <c r="J95" s="203"/>
      <c r="K95" s="215"/>
    </row>
    <row r="96" spans="2:11" customFormat="1" ht="15" customHeight="1">
      <c r="B96" s="226"/>
      <c r="C96" s="203" t="s">
        <v>38</v>
      </c>
      <c r="D96" s="203"/>
      <c r="E96" s="203"/>
      <c r="F96" s="224" t="s">
        <v>775</v>
      </c>
      <c r="G96" s="225"/>
      <c r="H96" s="203" t="s">
        <v>812</v>
      </c>
      <c r="I96" s="203" t="s">
        <v>810</v>
      </c>
      <c r="J96" s="203"/>
      <c r="K96" s="215"/>
    </row>
    <row r="97" spans="2:11" customFormat="1" ht="15" customHeight="1">
      <c r="B97" s="226"/>
      <c r="C97" s="203" t="s">
        <v>48</v>
      </c>
      <c r="D97" s="203"/>
      <c r="E97" s="203"/>
      <c r="F97" s="224" t="s">
        <v>775</v>
      </c>
      <c r="G97" s="225"/>
      <c r="H97" s="203" t="s">
        <v>813</v>
      </c>
      <c r="I97" s="203" t="s">
        <v>810</v>
      </c>
      <c r="J97" s="203"/>
      <c r="K97" s="215"/>
    </row>
    <row r="98" spans="2:11" customFormat="1" ht="15" customHeight="1">
      <c r="B98" s="227"/>
      <c r="C98" s="228"/>
      <c r="D98" s="228"/>
      <c r="E98" s="228"/>
      <c r="F98" s="228"/>
      <c r="G98" s="228"/>
      <c r="H98" s="228"/>
      <c r="I98" s="228"/>
      <c r="J98" s="228"/>
      <c r="K98" s="229"/>
    </row>
    <row r="99" spans="2:11" customFormat="1" ht="18.75" customHeight="1">
      <c r="B99" s="230"/>
      <c r="C99" s="231"/>
      <c r="D99" s="231"/>
      <c r="E99" s="231"/>
      <c r="F99" s="231"/>
      <c r="G99" s="231"/>
      <c r="H99" s="231"/>
      <c r="I99" s="231"/>
      <c r="J99" s="231"/>
      <c r="K99" s="230"/>
    </row>
    <row r="100" spans="2:11" customFormat="1" ht="18.75" customHeight="1"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</row>
    <row r="101" spans="2:11" customFormat="1" ht="7.5" customHeight="1">
      <c r="B101" s="211"/>
      <c r="C101" s="212"/>
      <c r="D101" s="212"/>
      <c r="E101" s="212"/>
      <c r="F101" s="212"/>
      <c r="G101" s="212"/>
      <c r="H101" s="212"/>
      <c r="I101" s="212"/>
      <c r="J101" s="212"/>
      <c r="K101" s="213"/>
    </row>
    <row r="102" spans="2:11" customFormat="1" ht="45" customHeight="1">
      <c r="B102" s="214"/>
      <c r="C102" s="321" t="s">
        <v>814</v>
      </c>
      <c r="D102" s="321"/>
      <c r="E102" s="321"/>
      <c r="F102" s="321"/>
      <c r="G102" s="321"/>
      <c r="H102" s="321"/>
      <c r="I102" s="321"/>
      <c r="J102" s="321"/>
      <c r="K102" s="215"/>
    </row>
    <row r="103" spans="2:11" customFormat="1" ht="17.25" customHeight="1">
      <c r="B103" s="214"/>
      <c r="C103" s="216" t="s">
        <v>769</v>
      </c>
      <c r="D103" s="216"/>
      <c r="E103" s="216"/>
      <c r="F103" s="216" t="s">
        <v>770</v>
      </c>
      <c r="G103" s="217"/>
      <c r="H103" s="216" t="s">
        <v>54</v>
      </c>
      <c r="I103" s="216" t="s">
        <v>57</v>
      </c>
      <c r="J103" s="216" t="s">
        <v>771</v>
      </c>
      <c r="K103" s="215"/>
    </row>
    <row r="104" spans="2:11" customFormat="1" ht="17.25" customHeight="1">
      <c r="B104" s="214"/>
      <c r="C104" s="218" t="s">
        <v>772</v>
      </c>
      <c r="D104" s="218"/>
      <c r="E104" s="218"/>
      <c r="F104" s="219" t="s">
        <v>773</v>
      </c>
      <c r="G104" s="220"/>
      <c r="H104" s="218"/>
      <c r="I104" s="218"/>
      <c r="J104" s="218" t="s">
        <v>774</v>
      </c>
      <c r="K104" s="215"/>
    </row>
    <row r="105" spans="2:11" customFormat="1" ht="5.25" customHeight="1">
      <c r="B105" s="214"/>
      <c r="C105" s="216"/>
      <c r="D105" s="216"/>
      <c r="E105" s="216"/>
      <c r="F105" s="216"/>
      <c r="G105" s="232"/>
      <c r="H105" s="216"/>
      <c r="I105" s="216"/>
      <c r="J105" s="216"/>
      <c r="K105" s="215"/>
    </row>
    <row r="106" spans="2:11" customFormat="1" ht="15" customHeight="1">
      <c r="B106" s="214"/>
      <c r="C106" s="203" t="s">
        <v>53</v>
      </c>
      <c r="D106" s="223"/>
      <c r="E106" s="223"/>
      <c r="F106" s="224" t="s">
        <v>775</v>
      </c>
      <c r="G106" s="203"/>
      <c r="H106" s="203" t="s">
        <v>815</v>
      </c>
      <c r="I106" s="203" t="s">
        <v>777</v>
      </c>
      <c r="J106" s="203">
        <v>20</v>
      </c>
      <c r="K106" s="215"/>
    </row>
    <row r="107" spans="2:11" customFormat="1" ht="15" customHeight="1">
      <c r="B107" s="214"/>
      <c r="C107" s="203" t="s">
        <v>778</v>
      </c>
      <c r="D107" s="203"/>
      <c r="E107" s="203"/>
      <c r="F107" s="224" t="s">
        <v>775</v>
      </c>
      <c r="G107" s="203"/>
      <c r="H107" s="203" t="s">
        <v>815</v>
      </c>
      <c r="I107" s="203" t="s">
        <v>777</v>
      </c>
      <c r="J107" s="203">
        <v>120</v>
      </c>
      <c r="K107" s="215"/>
    </row>
    <row r="108" spans="2:11" customFormat="1" ht="15" customHeight="1">
      <c r="B108" s="226"/>
      <c r="C108" s="203" t="s">
        <v>780</v>
      </c>
      <c r="D108" s="203"/>
      <c r="E108" s="203"/>
      <c r="F108" s="224" t="s">
        <v>781</v>
      </c>
      <c r="G108" s="203"/>
      <c r="H108" s="203" t="s">
        <v>815</v>
      </c>
      <c r="I108" s="203" t="s">
        <v>777</v>
      </c>
      <c r="J108" s="203">
        <v>50</v>
      </c>
      <c r="K108" s="215"/>
    </row>
    <row r="109" spans="2:11" customFormat="1" ht="15" customHeight="1">
      <c r="B109" s="226"/>
      <c r="C109" s="203" t="s">
        <v>783</v>
      </c>
      <c r="D109" s="203"/>
      <c r="E109" s="203"/>
      <c r="F109" s="224" t="s">
        <v>775</v>
      </c>
      <c r="G109" s="203"/>
      <c r="H109" s="203" t="s">
        <v>815</v>
      </c>
      <c r="I109" s="203" t="s">
        <v>785</v>
      </c>
      <c r="J109" s="203"/>
      <c r="K109" s="215"/>
    </row>
    <row r="110" spans="2:11" customFormat="1" ht="15" customHeight="1">
      <c r="B110" s="226"/>
      <c r="C110" s="203" t="s">
        <v>794</v>
      </c>
      <c r="D110" s="203"/>
      <c r="E110" s="203"/>
      <c r="F110" s="224" t="s">
        <v>781</v>
      </c>
      <c r="G110" s="203"/>
      <c r="H110" s="203" t="s">
        <v>815</v>
      </c>
      <c r="I110" s="203" t="s">
        <v>777</v>
      </c>
      <c r="J110" s="203">
        <v>50</v>
      </c>
      <c r="K110" s="215"/>
    </row>
    <row r="111" spans="2:11" customFormat="1" ht="15" customHeight="1">
      <c r="B111" s="226"/>
      <c r="C111" s="203" t="s">
        <v>802</v>
      </c>
      <c r="D111" s="203"/>
      <c r="E111" s="203"/>
      <c r="F111" s="224" t="s">
        <v>781</v>
      </c>
      <c r="G111" s="203"/>
      <c r="H111" s="203" t="s">
        <v>815</v>
      </c>
      <c r="I111" s="203" t="s">
        <v>777</v>
      </c>
      <c r="J111" s="203">
        <v>50</v>
      </c>
      <c r="K111" s="215"/>
    </row>
    <row r="112" spans="2:11" customFormat="1" ht="15" customHeight="1">
      <c r="B112" s="226"/>
      <c r="C112" s="203" t="s">
        <v>800</v>
      </c>
      <c r="D112" s="203"/>
      <c r="E112" s="203"/>
      <c r="F112" s="224" t="s">
        <v>781</v>
      </c>
      <c r="G112" s="203"/>
      <c r="H112" s="203" t="s">
        <v>815</v>
      </c>
      <c r="I112" s="203" t="s">
        <v>777</v>
      </c>
      <c r="J112" s="203">
        <v>50</v>
      </c>
      <c r="K112" s="215"/>
    </row>
    <row r="113" spans="2:11" customFormat="1" ht="15" customHeight="1">
      <c r="B113" s="226"/>
      <c r="C113" s="203" t="s">
        <v>53</v>
      </c>
      <c r="D113" s="203"/>
      <c r="E113" s="203"/>
      <c r="F113" s="224" t="s">
        <v>775</v>
      </c>
      <c r="G113" s="203"/>
      <c r="H113" s="203" t="s">
        <v>816</v>
      </c>
      <c r="I113" s="203" t="s">
        <v>777</v>
      </c>
      <c r="J113" s="203">
        <v>20</v>
      </c>
      <c r="K113" s="215"/>
    </row>
    <row r="114" spans="2:11" customFormat="1" ht="15" customHeight="1">
      <c r="B114" s="226"/>
      <c r="C114" s="203" t="s">
        <v>817</v>
      </c>
      <c r="D114" s="203"/>
      <c r="E114" s="203"/>
      <c r="F114" s="224" t="s">
        <v>775</v>
      </c>
      <c r="G114" s="203"/>
      <c r="H114" s="203" t="s">
        <v>818</v>
      </c>
      <c r="I114" s="203" t="s">
        <v>777</v>
      </c>
      <c r="J114" s="203">
        <v>120</v>
      </c>
      <c r="K114" s="215"/>
    </row>
    <row r="115" spans="2:11" customFormat="1" ht="15" customHeight="1">
      <c r="B115" s="226"/>
      <c r="C115" s="203" t="s">
        <v>38</v>
      </c>
      <c r="D115" s="203"/>
      <c r="E115" s="203"/>
      <c r="F115" s="224" t="s">
        <v>775</v>
      </c>
      <c r="G115" s="203"/>
      <c r="H115" s="203" t="s">
        <v>819</v>
      </c>
      <c r="I115" s="203" t="s">
        <v>810</v>
      </c>
      <c r="J115" s="203"/>
      <c r="K115" s="215"/>
    </row>
    <row r="116" spans="2:11" customFormat="1" ht="15" customHeight="1">
      <c r="B116" s="226"/>
      <c r="C116" s="203" t="s">
        <v>48</v>
      </c>
      <c r="D116" s="203"/>
      <c r="E116" s="203"/>
      <c r="F116" s="224" t="s">
        <v>775</v>
      </c>
      <c r="G116" s="203"/>
      <c r="H116" s="203" t="s">
        <v>820</v>
      </c>
      <c r="I116" s="203" t="s">
        <v>810</v>
      </c>
      <c r="J116" s="203"/>
      <c r="K116" s="215"/>
    </row>
    <row r="117" spans="2:11" customFormat="1" ht="15" customHeight="1">
      <c r="B117" s="226"/>
      <c r="C117" s="203" t="s">
        <v>57</v>
      </c>
      <c r="D117" s="203"/>
      <c r="E117" s="203"/>
      <c r="F117" s="224" t="s">
        <v>775</v>
      </c>
      <c r="G117" s="203"/>
      <c r="H117" s="203" t="s">
        <v>821</v>
      </c>
      <c r="I117" s="203" t="s">
        <v>822</v>
      </c>
      <c r="J117" s="203"/>
      <c r="K117" s="215"/>
    </row>
    <row r="118" spans="2:11" customFormat="1" ht="15" customHeight="1">
      <c r="B118" s="227"/>
      <c r="C118" s="233"/>
      <c r="D118" s="233"/>
      <c r="E118" s="233"/>
      <c r="F118" s="233"/>
      <c r="G118" s="233"/>
      <c r="H118" s="233"/>
      <c r="I118" s="233"/>
      <c r="J118" s="233"/>
      <c r="K118" s="229"/>
    </row>
    <row r="119" spans="2:11" customFormat="1" ht="18.75" customHeight="1">
      <c r="B119" s="234"/>
      <c r="C119" s="235"/>
      <c r="D119" s="235"/>
      <c r="E119" s="235"/>
      <c r="F119" s="236"/>
      <c r="G119" s="235"/>
      <c r="H119" s="235"/>
      <c r="I119" s="235"/>
      <c r="J119" s="235"/>
      <c r="K119" s="234"/>
    </row>
    <row r="120" spans="2:11" customFormat="1" ht="18.75" customHeight="1"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</row>
    <row r="121" spans="2:11" customFormat="1" ht="7.5" customHeight="1">
      <c r="B121" s="237"/>
      <c r="C121" s="238"/>
      <c r="D121" s="238"/>
      <c r="E121" s="238"/>
      <c r="F121" s="238"/>
      <c r="G121" s="238"/>
      <c r="H121" s="238"/>
      <c r="I121" s="238"/>
      <c r="J121" s="238"/>
      <c r="K121" s="239"/>
    </row>
    <row r="122" spans="2:11" customFormat="1" ht="45" customHeight="1">
      <c r="B122" s="240"/>
      <c r="C122" s="319" t="s">
        <v>823</v>
      </c>
      <c r="D122" s="319"/>
      <c r="E122" s="319"/>
      <c r="F122" s="319"/>
      <c r="G122" s="319"/>
      <c r="H122" s="319"/>
      <c r="I122" s="319"/>
      <c r="J122" s="319"/>
      <c r="K122" s="241"/>
    </row>
    <row r="123" spans="2:11" customFormat="1" ht="17.25" customHeight="1">
      <c r="B123" s="242"/>
      <c r="C123" s="216" t="s">
        <v>769</v>
      </c>
      <c r="D123" s="216"/>
      <c r="E123" s="216"/>
      <c r="F123" s="216" t="s">
        <v>770</v>
      </c>
      <c r="G123" s="217"/>
      <c r="H123" s="216" t="s">
        <v>54</v>
      </c>
      <c r="I123" s="216" t="s">
        <v>57</v>
      </c>
      <c r="J123" s="216" t="s">
        <v>771</v>
      </c>
      <c r="K123" s="243"/>
    </row>
    <row r="124" spans="2:11" customFormat="1" ht="17.25" customHeight="1">
      <c r="B124" s="242"/>
      <c r="C124" s="218" t="s">
        <v>772</v>
      </c>
      <c r="D124" s="218"/>
      <c r="E124" s="218"/>
      <c r="F124" s="219" t="s">
        <v>773</v>
      </c>
      <c r="G124" s="220"/>
      <c r="H124" s="218"/>
      <c r="I124" s="218"/>
      <c r="J124" s="218" t="s">
        <v>774</v>
      </c>
      <c r="K124" s="243"/>
    </row>
    <row r="125" spans="2:11" customFormat="1" ht="5.25" customHeight="1">
      <c r="B125" s="244"/>
      <c r="C125" s="221"/>
      <c r="D125" s="221"/>
      <c r="E125" s="221"/>
      <c r="F125" s="221"/>
      <c r="G125" s="245"/>
      <c r="H125" s="221"/>
      <c r="I125" s="221"/>
      <c r="J125" s="221"/>
      <c r="K125" s="246"/>
    </row>
    <row r="126" spans="2:11" customFormat="1" ht="15" customHeight="1">
      <c r="B126" s="244"/>
      <c r="C126" s="203" t="s">
        <v>778</v>
      </c>
      <c r="D126" s="223"/>
      <c r="E126" s="223"/>
      <c r="F126" s="224" t="s">
        <v>775</v>
      </c>
      <c r="G126" s="203"/>
      <c r="H126" s="203" t="s">
        <v>815</v>
      </c>
      <c r="I126" s="203" t="s">
        <v>777</v>
      </c>
      <c r="J126" s="203">
        <v>120</v>
      </c>
      <c r="K126" s="247"/>
    </row>
    <row r="127" spans="2:11" customFormat="1" ht="15" customHeight="1">
      <c r="B127" s="244"/>
      <c r="C127" s="203" t="s">
        <v>824</v>
      </c>
      <c r="D127" s="203"/>
      <c r="E127" s="203"/>
      <c r="F127" s="224" t="s">
        <v>775</v>
      </c>
      <c r="G127" s="203"/>
      <c r="H127" s="203" t="s">
        <v>825</v>
      </c>
      <c r="I127" s="203" t="s">
        <v>777</v>
      </c>
      <c r="J127" s="203" t="s">
        <v>826</v>
      </c>
      <c r="K127" s="247"/>
    </row>
    <row r="128" spans="2:11" customFormat="1" ht="15" customHeight="1">
      <c r="B128" s="244"/>
      <c r="C128" s="203" t="s">
        <v>723</v>
      </c>
      <c r="D128" s="203"/>
      <c r="E128" s="203"/>
      <c r="F128" s="224" t="s">
        <v>775</v>
      </c>
      <c r="G128" s="203"/>
      <c r="H128" s="203" t="s">
        <v>827</v>
      </c>
      <c r="I128" s="203" t="s">
        <v>777</v>
      </c>
      <c r="J128" s="203" t="s">
        <v>826</v>
      </c>
      <c r="K128" s="247"/>
    </row>
    <row r="129" spans="2:11" customFormat="1" ht="15" customHeight="1">
      <c r="B129" s="244"/>
      <c r="C129" s="203" t="s">
        <v>786</v>
      </c>
      <c r="D129" s="203"/>
      <c r="E129" s="203"/>
      <c r="F129" s="224" t="s">
        <v>781</v>
      </c>
      <c r="G129" s="203"/>
      <c r="H129" s="203" t="s">
        <v>787</v>
      </c>
      <c r="I129" s="203" t="s">
        <v>777</v>
      </c>
      <c r="J129" s="203">
        <v>15</v>
      </c>
      <c r="K129" s="247"/>
    </row>
    <row r="130" spans="2:11" customFormat="1" ht="15" customHeight="1">
      <c r="B130" s="244"/>
      <c r="C130" s="203" t="s">
        <v>788</v>
      </c>
      <c r="D130" s="203"/>
      <c r="E130" s="203"/>
      <c r="F130" s="224" t="s">
        <v>781</v>
      </c>
      <c r="G130" s="203"/>
      <c r="H130" s="203" t="s">
        <v>789</v>
      </c>
      <c r="I130" s="203" t="s">
        <v>777</v>
      </c>
      <c r="J130" s="203">
        <v>15</v>
      </c>
      <c r="K130" s="247"/>
    </row>
    <row r="131" spans="2:11" customFormat="1" ht="15" customHeight="1">
      <c r="B131" s="244"/>
      <c r="C131" s="203" t="s">
        <v>790</v>
      </c>
      <c r="D131" s="203"/>
      <c r="E131" s="203"/>
      <c r="F131" s="224" t="s">
        <v>781</v>
      </c>
      <c r="G131" s="203"/>
      <c r="H131" s="203" t="s">
        <v>791</v>
      </c>
      <c r="I131" s="203" t="s">
        <v>777</v>
      </c>
      <c r="J131" s="203">
        <v>20</v>
      </c>
      <c r="K131" s="247"/>
    </row>
    <row r="132" spans="2:11" customFormat="1" ht="15" customHeight="1">
      <c r="B132" s="244"/>
      <c r="C132" s="203" t="s">
        <v>792</v>
      </c>
      <c r="D132" s="203"/>
      <c r="E132" s="203"/>
      <c r="F132" s="224" t="s">
        <v>781</v>
      </c>
      <c r="G132" s="203"/>
      <c r="H132" s="203" t="s">
        <v>793</v>
      </c>
      <c r="I132" s="203" t="s">
        <v>777</v>
      </c>
      <c r="J132" s="203">
        <v>20</v>
      </c>
      <c r="K132" s="247"/>
    </row>
    <row r="133" spans="2:11" customFormat="1" ht="15" customHeight="1">
      <c r="B133" s="244"/>
      <c r="C133" s="203" t="s">
        <v>780</v>
      </c>
      <c r="D133" s="203"/>
      <c r="E133" s="203"/>
      <c r="F133" s="224" t="s">
        <v>781</v>
      </c>
      <c r="G133" s="203"/>
      <c r="H133" s="203" t="s">
        <v>815</v>
      </c>
      <c r="I133" s="203" t="s">
        <v>777</v>
      </c>
      <c r="J133" s="203">
        <v>50</v>
      </c>
      <c r="K133" s="247"/>
    </row>
    <row r="134" spans="2:11" customFormat="1" ht="15" customHeight="1">
      <c r="B134" s="244"/>
      <c r="C134" s="203" t="s">
        <v>794</v>
      </c>
      <c r="D134" s="203"/>
      <c r="E134" s="203"/>
      <c r="F134" s="224" t="s">
        <v>781</v>
      </c>
      <c r="G134" s="203"/>
      <c r="H134" s="203" t="s">
        <v>815</v>
      </c>
      <c r="I134" s="203" t="s">
        <v>777</v>
      </c>
      <c r="J134" s="203">
        <v>50</v>
      </c>
      <c r="K134" s="247"/>
    </row>
    <row r="135" spans="2:11" customFormat="1" ht="15" customHeight="1">
      <c r="B135" s="244"/>
      <c r="C135" s="203" t="s">
        <v>800</v>
      </c>
      <c r="D135" s="203"/>
      <c r="E135" s="203"/>
      <c r="F135" s="224" t="s">
        <v>781</v>
      </c>
      <c r="G135" s="203"/>
      <c r="H135" s="203" t="s">
        <v>815</v>
      </c>
      <c r="I135" s="203" t="s">
        <v>777</v>
      </c>
      <c r="J135" s="203">
        <v>50</v>
      </c>
      <c r="K135" s="247"/>
    </row>
    <row r="136" spans="2:11" customFormat="1" ht="15" customHeight="1">
      <c r="B136" s="244"/>
      <c r="C136" s="203" t="s">
        <v>802</v>
      </c>
      <c r="D136" s="203"/>
      <c r="E136" s="203"/>
      <c r="F136" s="224" t="s">
        <v>781</v>
      </c>
      <c r="G136" s="203"/>
      <c r="H136" s="203" t="s">
        <v>815</v>
      </c>
      <c r="I136" s="203" t="s">
        <v>777</v>
      </c>
      <c r="J136" s="203">
        <v>50</v>
      </c>
      <c r="K136" s="247"/>
    </row>
    <row r="137" spans="2:11" customFormat="1" ht="15" customHeight="1">
      <c r="B137" s="244"/>
      <c r="C137" s="203" t="s">
        <v>803</v>
      </c>
      <c r="D137" s="203"/>
      <c r="E137" s="203"/>
      <c r="F137" s="224" t="s">
        <v>781</v>
      </c>
      <c r="G137" s="203"/>
      <c r="H137" s="203" t="s">
        <v>828</v>
      </c>
      <c r="I137" s="203" t="s">
        <v>777</v>
      </c>
      <c r="J137" s="203">
        <v>255</v>
      </c>
      <c r="K137" s="247"/>
    </row>
    <row r="138" spans="2:11" customFormat="1" ht="15" customHeight="1">
      <c r="B138" s="244"/>
      <c r="C138" s="203" t="s">
        <v>805</v>
      </c>
      <c r="D138" s="203"/>
      <c r="E138" s="203"/>
      <c r="F138" s="224" t="s">
        <v>775</v>
      </c>
      <c r="G138" s="203"/>
      <c r="H138" s="203" t="s">
        <v>829</v>
      </c>
      <c r="I138" s="203" t="s">
        <v>807</v>
      </c>
      <c r="J138" s="203"/>
      <c r="K138" s="247"/>
    </row>
    <row r="139" spans="2:11" customFormat="1" ht="15" customHeight="1">
      <c r="B139" s="244"/>
      <c r="C139" s="203" t="s">
        <v>808</v>
      </c>
      <c r="D139" s="203"/>
      <c r="E139" s="203"/>
      <c r="F139" s="224" t="s">
        <v>775</v>
      </c>
      <c r="G139" s="203"/>
      <c r="H139" s="203" t="s">
        <v>830</v>
      </c>
      <c r="I139" s="203" t="s">
        <v>810</v>
      </c>
      <c r="J139" s="203"/>
      <c r="K139" s="247"/>
    </row>
    <row r="140" spans="2:11" customFormat="1" ht="15" customHeight="1">
      <c r="B140" s="244"/>
      <c r="C140" s="203" t="s">
        <v>811</v>
      </c>
      <c r="D140" s="203"/>
      <c r="E140" s="203"/>
      <c r="F140" s="224" t="s">
        <v>775</v>
      </c>
      <c r="G140" s="203"/>
      <c r="H140" s="203" t="s">
        <v>811</v>
      </c>
      <c r="I140" s="203" t="s">
        <v>810</v>
      </c>
      <c r="J140" s="203"/>
      <c r="K140" s="247"/>
    </row>
    <row r="141" spans="2:11" customFormat="1" ht="15" customHeight="1">
      <c r="B141" s="244"/>
      <c r="C141" s="203" t="s">
        <v>38</v>
      </c>
      <c r="D141" s="203"/>
      <c r="E141" s="203"/>
      <c r="F141" s="224" t="s">
        <v>775</v>
      </c>
      <c r="G141" s="203"/>
      <c r="H141" s="203" t="s">
        <v>831</v>
      </c>
      <c r="I141" s="203" t="s">
        <v>810</v>
      </c>
      <c r="J141" s="203"/>
      <c r="K141" s="247"/>
    </row>
    <row r="142" spans="2:11" customFormat="1" ht="15" customHeight="1">
      <c r="B142" s="244"/>
      <c r="C142" s="203" t="s">
        <v>832</v>
      </c>
      <c r="D142" s="203"/>
      <c r="E142" s="203"/>
      <c r="F142" s="224" t="s">
        <v>775</v>
      </c>
      <c r="G142" s="203"/>
      <c r="H142" s="203" t="s">
        <v>833</v>
      </c>
      <c r="I142" s="203" t="s">
        <v>810</v>
      </c>
      <c r="J142" s="203"/>
      <c r="K142" s="247"/>
    </row>
    <row r="143" spans="2:11" customFormat="1" ht="15" customHeight="1">
      <c r="B143" s="248"/>
      <c r="C143" s="249"/>
      <c r="D143" s="249"/>
      <c r="E143" s="249"/>
      <c r="F143" s="249"/>
      <c r="G143" s="249"/>
      <c r="H143" s="249"/>
      <c r="I143" s="249"/>
      <c r="J143" s="249"/>
      <c r="K143" s="250"/>
    </row>
    <row r="144" spans="2:11" customFormat="1" ht="18.75" customHeight="1">
      <c r="B144" s="235"/>
      <c r="C144" s="235"/>
      <c r="D144" s="235"/>
      <c r="E144" s="235"/>
      <c r="F144" s="236"/>
      <c r="G144" s="235"/>
      <c r="H144" s="235"/>
      <c r="I144" s="235"/>
      <c r="J144" s="235"/>
      <c r="K144" s="235"/>
    </row>
    <row r="145" spans="2:11" customFormat="1" ht="18.75" customHeight="1"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</row>
    <row r="146" spans="2:11" customFormat="1" ht="7.5" customHeight="1"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</row>
    <row r="147" spans="2:11" customFormat="1" ht="45" customHeight="1">
      <c r="B147" s="214"/>
      <c r="C147" s="321" t="s">
        <v>834</v>
      </c>
      <c r="D147" s="321"/>
      <c r="E147" s="321"/>
      <c r="F147" s="321"/>
      <c r="G147" s="321"/>
      <c r="H147" s="321"/>
      <c r="I147" s="321"/>
      <c r="J147" s="321"/>
      <c r="K147" s="215"/>
    </row>
    <row r="148" spans="2:11" customFormat="1" ht="17.25" customHeight="1">
      <c r="B148" s="214"/>
      <c r="C148" s="216" t="s">
        <v>769</v>
      </c>
      <c r="D148" s="216"/>
      <c r="E148" s="216"/>
      <c r="F148" s="216" t="s">
        <v>770</v>
      </c>
      <c r="G148" s="217"/>
      <c r="H148" s="216" t="s">
        <v>54</v>
      </c>
      <c r="I148" s="216" t="s">
        <v>57</v>
      </c>
      <c r="J148" s="216" t="s">
        <v>771</v>
      </c>
      <c r="K148" s="215"/>
    </row>
    <row r="149" spans="2:11" customFormat="1" ht="17.25" customHeight="1">
      <c r="B149" s="214"/>
      <c r="C149" s="218" t="s">
        <v>772</v>
      </c>
      <c r="D149" s="218"/>
      <c r="E149" s="218"/>
      <c r="F149" s="219" t="s">
        <v>773</v>
      </c>
      <c r="G149" s="220"/>
      <c r="H149" s="218"/>
      <c r="I149" s="218"/>
      <c r="J149" s="218" t="s">
        <v>774</v>
      </c>
      <c r="K149" s="215"/>
    </row>
    <row r="150" spans="2:11" customFormat="1" ht="5.25" customHeight="1">
      <c r="B150" s="226"/>
      <c r="C150" s="221"/>
      <c r="D150" s="221"/>
      <c r="E150" s="221"/>
      <c r="F150" s="221"/>
      <c r="G150" s="222"/>
      <c r="H150" s="221"/>
      <c r="I150" s="221"/>
      <c r="J150" s="221"/>
      <c r="K150" s="247"/>
    </row>
    <row r="151" spans="2:11" customFormat="1" ht="15" customHeight="1">
      <c r="B151" s="226"/>
      <c r="C151" s="251" t="s">
        <v>778</v>
      </c>
      <c r="D151" s="203"/>
      <c r="E151" s="203"/>
      <c r="F151" s="252" t="s">
        <v>775</v>
      </c>
      <c r="G151" s="203"/>
      <c r="H151" s="251" t="s">
        <v>815</v>
      </c>
      <c r="I151" s="251" t="s">
        <v>777</v>
      </c>
      <c r="J151" s="251">
        <v>120</v>
      </c>
      <c r="K151" s="247"/>
    </row>
    <row r="152" spans="2:11" customFormat="1" ht="15" customHeight="1">
      <c r="B152" s="226"/>
      <c r="C152" s="251" t="s">
        <v>824</v>
      </c>
      <c r="D152" s="203"/>
      <c r="E152" s="203"/>
      <c r="F152" s="252" t="s">
        <v>775</v>
      </c>
      <c r="G152" s="203"/>
      <c r="H152" s="251" t="s">
        <v>835</v>
      </c>
      <c r="I152" s="251" t="s">
        <v>777</v>
      </c>
      <c r="J152" s="251" t="s">
        <v>826</v>
      </c>
      <c r="K152" s="247"/>
    </row>
    <row r="153" spans="2:11" customFormat="1" ht="15" customHeight="1">
      <c r="B153" s="226"/>
      <c r="C153" s="251" t="s">
        <v>723</v>
      </c>
      <c r="D153" s="203"/>
      <c r="E153" s="203"/>
      <c r="F153" s="252" t="s">
        <v>775</v>
      </c>
      <c r="G153" s="203"/>
      <c r="H153" s="251" t="s">
        <v>836</v>
      </c>
      <c r="I153" s="251" t="s">
        <v>777</v>
      </c>
      <c r="J153" s="251" t="s">
        <v>826</v>
      </c>
      <c r="K153" s="247"/>
    </row>
    <row r="154" spans="2:11" customFormat="1" ht="15" customHeight="1">
      <c r="B154" s="226"/>
      <c r="C154" s="251" t="s">
        <v>780</v>
      </c>
      <c r="D154" s="203"/>
      <c r="E154" s="203"/>
      <c r="F154" s="252" t="s">
        <v>781</v>
      </c>
      <c r="G154" s="203"/>
      <c r="H154" s="251" t="s">
        <v>815</v>
      </c>
      <c r="I154" s="251" t="s">
        <v>777</v>
      </c>
      <c r="J154" s="251">
        <v>50</v>
      </c>
      <c r="K154" s="247"/>
    </row>
    <row r="155" spans="2:11" customFormat="1" ht="15" customHeight="1">
      <c r="B155" s="226"/>
      <c r="C155" s="251" t="s">
        <v>783</v>
      </c>
      <c r="D155" s="203"/>
      <c r="E155" s="203"/>
      <c r="F155" s="252" t="s">
        <v>775</v>
      </c>
      <c r="G155" s="203"/>
      <c r="H155" s="251" t="s">
        <v>815</v>
      </c>
      <c r="I155" s="251" t="s">
        <v>785</v>
      </c>
      <c r="J155" s="251"/>
      <c r="K155" s="247"/>
    </row>
    <row r="156" spans="2:11" customFormat="1" ht="15" customHeight="1">
      <c r="B156" s="226"/>
      <c r="C156" s="251" t="s">
        <v>794</v>
      </c>
      <c r="D156" s="203"/>
      <c r="E156" s="203"/>
      <c r="F156" s="252" t="s">
        <v>781</v>
      </c>
      <c r="G156" s="203"/>
      <c r="H156" s="251" t="s">
        <v>815</v>
      </c>
      <c r="I156" s="251" t="s">
        <v>777</v>
      </c>
      <c r="J156" s="251">
        <v>50</v>
      </c>
      <c r="K156" s="247"/>
    </row>
    <row r="157" spans="2:11" customFormat="1" ht="15" customHeight="1">
      <c r="B157" s="226"/>
      <c r="C157" s="251" t="s">
        <v>802</v>
      </c>
      <c r="D157" s="203"/>
      <c r="E157" s="203"/>
      <c r="F157" s="252" t="s">
        <v>781</v>
      </c>
      <c r="G157" s="203"/>
      <c r="H157" s="251" t="s">
        <v>815</v>
      </c>
      <c r="I157" s="251" t="s">
        <v>777</v>
      </c>
      <c r="J157" s="251">
        <v>50</v>
      </c>
      <c r="K157" s="247"/>
    </row>
    <row r="158" spans="2:11" customFormat="1" ht="15" customHeight="1">
      <c r="B158" s="226"/>
      <c r="C158" s="251" t="s">
        <v>800</v>
      </c>
      <c r="D158" s="203"/>
      <c r="E158" s="203"/>
      <c r="F158" s="252" t="s">
        <v>781</v>
      </c>
      <c r="G158" s="203"/>
      <c r="H158" s="251" t="s">
        <v>815</v>
      </c>
      <c r="I158" s="251" t="s">
        <v>777</v>
      </c>
      <c r="J158" s="251">
        <v>50</v>
      </c>
      <c r="K158" s="247"/>
    </row>
    <row r="159" spans="2:11" customFormat="1" ht="15" customHeight="1">
      <c r="B159" s="226"/>
      <c r="C159" s="251" t="s">
        <v>90</v>
      </c>
      <c r="D159" s="203"/>
      <c r="E159" s="203"/>
      <c r="F159" s="252" t="s">
        <v>775</v>
      </c>
      <c r="G159" s="203"/>
      <c r="H159" s="251" t="s">
        <v>837</v>
      </c>
      <c r="I159" s="251" t="s">
        <v>777</v>
      </c>
      <c r="J159" s="251" t="s">
        <v>838</v>
      </c>
      <c r="K159" s="247"/>
    </row>
    <row r="160" spans="2:11" customFormat="1" ht="15" customHeight="1">
      <c r="B160" s="226"/>
      <c r="C160" s="251" t="s">
        <v>839</v>
      </c>
      <c r="D160" s="203"/>
      <c r="E160" s="203"/>
      <c r="F160" s="252" t="s">
        <v>775</v>
      </c>
      <c r="G160" s="203"/>
      <c r="H160" s="251" t="s">
        <v>840</v>
      </c>
      <c r="I160" s="251" t="s">
        <v>810</v>
      </c>
      <c r="J160" s="251"/>
      <c r="K160" s="247"/>
    </row>
    <row r="161" spans="2:11" customFormat="1" ht="15" customHeight="1">
      <c r="B161" s="253"/>
      <c r="C161" s="233"/>
      <c r="D161" s="233"/>
      <c r="E161" s="233"/>
      <c r="F161" s="233"/>
      <c r="G161" s="233"/>
      <c r="H161" s="233"/>
      <c r="I161" s="233"/>
      <c r="J161" s="233"/>
      <c r="K161" s="254"/>
    </row>
    <row r="162" spans="2:11" customFormat="1" ht="18.75" customHeight="1">
      <c r="B162" s="235"/>
      <c r="C162" s="245"/>
      <c r="D162" s="245"/>
      <c r="E162" s="245"/>
      <c r="F162" s="255"/>
      <c r="G162" s="245"/>
      <c r="H162" s="245"/>
      <c r="I162" s="245"/>
      <c r="J162" s="245"/>
      <c r="K162" s="235"/>
    </row>
    <row r="163" spans="2:11" customFormat="1" ht="18.75" customHeight="1">
      <c r="B163" s="210"/>
      <c r="C163" s="210"/>
      <c r="D163" s="210"/>
      <c r="E163" s="210"/>
      <c r="F163" s="210"/>
      <c r="G163" s="210"/>
      <c r="H163" s="210"/>
      <c r="I163" s="210"/>
      <c r="J163" s="210"/>
      <c r="K163" s="210"/>
    </row>
    <row r="164" spans="2:11" customFormat="1" ht="7.5" customHeight="1">
      <c r="B164" s="192"/>
      <c r="C164" s="193"/>
      <c r="D164" s="193"/>
      <c r="E164" s="193"/>
      <c r="F164" s="193"/>
      <c r="G164" s="193"/>
      <c r="H164" s="193"/>
      <c r="I164" s="193"/>
      <c r="J164" s="193"/>
      <c r="K164" s="194"/>
    </row>
    <row r="165" spans="2:11" customFormat="1" ht="45" customHeight="1">
      <c r="B165" s="195"/>
      <c r="C165" s="319" t="s">
        <v>841</v>
      </c>
      <c r="D165" s="319"/>
      <c r="E165" s="319"/>
      <c r="F165" s="319"/>
      <c r="G165" s="319"/>
      <c r="H165" s="319"/>
      <c r="I165" s="319"/>
      <c r="J165" s="319"/>
      <c r="K165" s="196"/>
    </row>
    <row r="166" spans="2:11" customFormat="1" ht="17.25" customHeight="1">
      <c r="B166" s="195"/>
      <c r="C166" s="216" t="s">
        <v>769</v>
      </c>
      <c r="D166" s="216"/>
      <c r="E166" s="216"/>
      <c r="F166" s="216" t="s">
        <v>770</v>
      </c>
      <c r="G166" s="256"/>
      <c r="H166" s="257" t="s">
        <v>54</v>
      </c>
      <c r="I166" s="257" t="s">
        <v>57</v>
      </c>
      <c r="J166" s="216" t="s">
        <v>771</v>
      </c>
      <c r="K166" s="196"/>
    </row>
    <row r="167" spans="2:11" customFormat="1" ht="17.25" customHeight="1">
      <c r="B167" s="197"/>
      <c r="C167" s="218" t="s">
        <v>772</v>
      </c>
      <c r="D167" s="218"/>
      <c r="E167" s="218"/>
      <c r="F167" s="219" t="s">
        <v>773</v>
      </c>
      <c r="G167" s="258"/>
      <c r="H167" s="259"/>
      <c r="I167" s="259"/>
      <c r="J167" s="218" t="s">
        <v>774</v>
      </c>
      <c r="K167" s="198"/>
    </row>
    <row r="168" spans="2:11" customFormat="1" ht="5.25" customHeight="1">
      <c r="B168" s="226"/>
      <c r="C168" s="221"/>
      <c r="D168" s="221"/>
      <c r="E168" s="221"/>
      <c r="F168" s="221"/>
      <c r="G168" s="222"/>
      <c r="H168" s="221"/>
      <c r="I168" s="221"/>
      <c r="J168" s="221"/>
      <c r="K168" s="247"/>
    </row>
    <row r="169" spans="2:11" customFormat="1" ht="15" customHeight="1">
      <c r="B169" s="226"/>
      <c r="C169" s="203" t="s">
        <v>778</v>
      </c>
      <c r="D169" s="203"/>
      <c r="E169" s="203"/>
      <c r="F169" s="224" t="s">
        <v>775</v>
      </c>
      <c r="G169" s="203"/>
      <c r="H169" s="203" t="s">
        <v>815</v>
      </c>
      <c r="I169" s="203" t="s">
        <v>777</v>
      </c>
      <c r="J169" s="203">
        <v>120</v>
      </c>
      <c r="K169" s="247"/>
    </row>
    <row r="170" spans="2:11" customFormat="1" ht="15" customHeight="1">
      <c r="B170" s="226"/>
      <c r="C170" s="203" t="s">
        <v>824</v>
      </c>
      <c r="D170" s="203"/>
      <c r="E170" s="203"/>
      <c r="F170" s="224" t="s">
        <v>775</v>
      </c>
      <c r="G170" s="203"/>
      <c r="H170" s="203" t="s">
        <v>825</v>
      </c>
      <c r="I170" s="203" t="s">
        <v>777</v>
      </c>
      <c r="J170" s="203" t="s">
        <v>826</v>
      </c>
      <c r="K170" s="247"/>
    </row>
    <row r="171" spans="2:11" customFormat="1" ht="15" customHeight="1">
      <c r="B171" s="226"/>
      <c r="C171" s="203" t="s">
        <v>723</v>
      </c>
      <c r="D171" s="203"/>
      <c r="E171" s="203"/>
      <c r="F171" s="224" t="s">
        <v>775</v>
      </c>
      <c r="G171" s="203"/>
      <c r="H171" s="203" t="s">
        <v>842</v>
      </c>
      <c r="I171" s="203" t="s">
        <v>777</v>
      </c>
      <c r="J171" s="203" t="s">
        <v>826</v>
      </c>
      <c r="K171" s="247"/>
    </row>
    <row r="172" spans="2:11" customFormat="1" ht="15" customHeight="1">
      <c r="B172" s="226"/>
      <c r="C172" s="203" t="s">
        <v>780</v>
      </c>
      <c r="D172" s="203"/>
      <c r="E172" s="203"/>
      <c r="F172" s="224" t="s">
        <v>781</v>
      </c>
      <c r="G172" s="203"/>
      <c r="H172" s="203" t="s">
        <v>842</v>
      </c>
      <c r="I172" s="203" t="s">
        <v>777</v>
      </c>
      <c r="J172" s="203">
        <v>50</v>
      </c>
      <c r="K172" s="247"/>
    </row>
    <row r="173" spans="2:11" customFormat="1" ht="15" customHeight="1">
      <c r="B173" s="226"/>
      <c r="C173" s="203" t="s">
        <v>783</v>
      </c>
      <c r="D173" s="203"/>
      <c r="E173" s="203"/>
      <c r="F173" s="224" t="s">
        <v>775</v>
      </c>
      <c r="G173" s="203"/>
      <c r="H173" s="203" t="s">
        <v>842</v>
      </c>
      <c r="I173" s="203" t="s">
        <v>785</v>
      </c>
      <c r="J173" s="203"/>
      <c r="K173" s="247"/>
    </row>
    <row r="174" spans="2:11" customFormat="1" ht="15" customHeight="1">
      <c r="B174" s="226"/>
      <c r="C174" s="203" t="s">
        <v>794</v>
      </c>
      <c r="D174" s="203"/>
      <c r="E174" s="203"/>
      <c r="F174" s="224" t="s">
        <v>781</v>
      </c>
      <c r="G174" s="203"/>
      <c r="H174" s="203" t="s">
        <v>842</v>
      </c>
      <c r="I174" s="203" t="s">
        <v>777</v>
      </c>
      <c r="J174" s="203">
        <v>50</v>
      </c>
      <c r="K174" s="247"/>
    </row>
    <row r="175" spans="2:11" customFormat="1" ht="15" customHeight="1">
      <c r="B175" s="226"/>
      <c r="C175" s="203" t="s">
        <v>802</v>
      </c>
      <c r="D175" s="203"/>
      <c r="E175" s="203"/>
      <c r="F175" s="224" t="s">
        <v>781</v>
      </c>
      <c r="G175" s="203"/>
      <c r="H175" s="203" t="s">
        <v>842</v>
      </c>
      <c r="I175" s="203" t="s">
        <v>777</v>
      </c>
      <c r="J175" s="203">
        <v>50</v>
      </c>
      <c r="K175" s="247"/>
    </row>
    <row r="176" spans="2:11" customFormat="1" ht="15" customHeight="1">
      <c r="B176" s="226"/>
      <c r="C176" s="203" t="s">
        <v>800</v>
      </c>
      <c r="D176" s="203"/>
      <c r="E176" s="203"/>
      <c r="F176" s="224" t="s">
        <v>781</v>
      </c>
      <c r="G176" s="203"/>
      <c r="H176" s="203" t="s">
        <v>842</v>
      </c>
      <c r="I176" s="203" t="s">
        <v>777</v>
      </c>
      <c r="J176" s="203">
        <v>50</v>
      </c>
      <c r="K176" s="247"/>
    </row>
    <row r="177" spans="2:11" customFormat="1" ht="15" customHeight="1">
      <c r="B177" s="226"/>
      <c r="C177" s="203" t="s">
        <v>110</v>
      </c>
      <c r="D177" s="203"/>
      <c r="E177" s="203"/>
      <c r="F177" s="224" t="s">
        <v>775</v>
      </c>
      <c r="G177" s="203"/>
      <c r="H177" s="203" t="s">
        <v>843</v>
      </c>
      <c r="I177" s="203" t="s">
        <v>844</v>
      </c>
      <c r="J177" s="203"/>
      <c r="K177" s="247"/>
    </row>
    <row r="178" spans="2:11" customFormat="1" ht="15" customHeight="1">
      <c r="B178" s="226"/>
      <c r="C178" s="203" t="s">
        <v>57</v>
      </c>
      <c r="D178" s="203"/>
      <c r="E178" s="203"/>
      <c r="F178" s="224" t="s">
        <v>775</v>
      </c>
      <c r="G178" s="203"/>
      <c r="H178" s="203" t="s">
        <v>845</v>
      </c>
      <c r="I178" s="203" t="s">
        <v>846</v>
      </c>
      <c r="J178" s="203">
        <v>1</v>
      </c>
      <c r="K178" s="247"/>
    </row>
    <row r="179" spans="2:11" customFormat="1" ht="15" customHeight="1">
      <c r="B179" s="226"/>
      <c r="C179" s="203" t="s">
        <v>53</v>
      </c>
      <c r="D179" s="203"/>
      <c r="E179" s="203"/>
      <c r="F179" s="224" t="s">
        <v>775</v>
      </c>
      <c r="G179" s="203"/>
      <c r="H179" s="203" t="s">
        <v>847</v>
      </c>
      <c r="I179" s="203" t="s">
        <v>777</v>
      </c>
      <c r="J179" s="203">
        <v>20</v>
      </c>
      <c r="K179" s="247"/>
    </row>
    <row r="180" spans="2:11" customFormat="1" ht="15" customHeight="1">
      <c r="B180" s="226"/>
      <c r="C180" s="203" t="s">
        <v>54</v>
      </c>
      <c r="D180" s="203"/>
      <c r="E180" s="203"/>
      <c r="F180" s="224" t="s">
        <v>775</v>
      </c>
      <c r="G180" s="203"/>
      <c r="H180" s="203" t="s">
        <v>848</v>
      </c>
      <c r="I180" s="203" t="s">
        <v>777</v>
      </c>
      <c r="J180" s="203">
        <v>255</v>
      </c>
      <c r="K180" s="247"/>
    </row>
    <row r="181" spans="2:11" customFormat="1" ht="15" customHeight="1">
      <c r="B181" s="226"/>
      <c r="C181" s="203" t="s">
        <v>111</v>
      </c>
      <c r="D181" s="203"/>
      <c r="E181" s="203"/>
      <c r="F181" s="224" t="s">
        <v>775</v>
      </c>
      <c r="G181" s="203"/>
      <c r="H181" s="203" t="s">
        <v>739</v>
      </c>
      <c r="I181" s="203" t="s">
        <v>777</v>
      </c>
      <c r="J181" s="203">
        <v>10</v>
      </c>
      <c r="K181" s="247"/>
    </row>
    <row r="182" spans="2:11" customFormat="1" ht="15" customHeight="1">
      <c r="B182" s="226"/>
      <c r="C182" s="203" t="s">
        <v>112</v>
      </c>
      <c r="D182" s="203"/>
      <c r="E182" s="203"/>
      <c r="F182" s="224" t="s">
        <v>775</v>
      </c>
      <c r="G182" s="203"/>
      <c r="H182" s="203" t="s">
        <v>849</v>
      </c>
      <c r="I182" s="203" t="s">
        <v>810</v>
      </c>
      <c r="J182" s="203"/>
      <c r="K182" s="247"/>
    </row>
    <row r="183" spans="2:11" customFormat="1" ht="15" customHeight="1">
      <c r="B183" s="226"/>
      <c r="C183" s="203" t="s">
        <v>850</v>
      </c>
      <c r="D183" s="203"/>
      <c r="E183" s="203"/>
      <c r="F183" s="224" t="s">
        <v>775</v>
      </c>
      <c r="G183" s="203"/>
      <c r="H183" s="203" t="s">
        <v>851</v>
      </c>
      <c r="I183" s="203" t="s">
        <v>810</v>
      </c>
      <c r="J183" s="203"/>
      <c r="K183" s="247"/>
    </row>
    <row r="184" spans="2:11" customFormat="1" ht="15" customHeight="1">
      <c r="B184" s="226"/>
      <c r="C184" s="203" t="s">
        <v>839</v>
      </c>
      <c r="D184" s="203"/>
      <c r="E184" s="203"/>
      <c r="F184" s="224" t="s">
        <v>775</v>
      </c>
      <c r="G184" s="203"/>
      <c r="H184" s="203" t="s">
        <v>852</v>
      </c>
      <c r="I184" s="203" t="s">
        <v>810</v>
      </c>
      <c r="J184" s="203"/>
      <c r="K184" s="247"/>
    </row>
    <row r="185" spans="2:11" customFormat="1" ht="15" customHeight="1">
      <c r="B185" s="226"/>
      <c r="C185" s="203" t="s">
        <v>114</v>
      </c>
      <c r="D185" s="203"/>
      <c r="E185" s="203"/>
      <c r="F185" s="224" t="s">
        <v>781</v>
      </c>
      <c r="G185" s="203"/>
      <c r="H185" s="203" t="s">
        <v>853</v>
      </c>
      <c r="I185" s="203" t="s">
        <v>777</v>
      </c>
      <c r="J185" s="203">
        <v>50</v>
      </c>
      <c r="K185" s="247"/>
    </row>
    <row r="186" spans="2:11" customFormat="1" ht="15" customHeight="1">
      <c r="B186" s="226"/>
      <c r="C186" s="203" t="s">
        <v>854</v>
      </c>
      <c r="D186" s="203"/>
      <c r="E186" s="203"/>
      <c r="F186" s="224" t="s">
        <v>781</v>
      </c>
      <c r="G186" s="203"/>
      <c r="H186" s="203" t="s">
        <v>855</v>
      </c>
      <c r="I186" s="203" t="s">
        <v>856</v>
      </c>
      <c r="J186" s="203"/>
      <c r="K186" s="247"/>
    </row>
    <row r="187" spans="2:11" customFormat="1" ht="15" customHeight="1">
      <c r="B187" s="226"/>
      <c r="C187" s="203" t="s">
        <v>857</v>
      </c>
      <c r="D187" s="203"/>
      <c r="E187" s="203"/>
      <c r="F187" s="224" t="s">
        <v>781</v>
      </c>
      <c r="G187" s="203"/>
      <c r="H187" s="203" t="s">
        <v>858</v>
      </c>
      <c r="I187" s="203" t="s">
        <v>856</v>
      </c>
      <c r="J187" s="203"/>
      <c r="K187" s="247"/>
    </row>
    <row r="188" spans="2:11" customFormat="1" ht="15" customHeight="1">
      <c r="B188" s="226"/>
      <c r="C188" s="203" t="s">
        <v>859</v>
      </c>
      <c r="D188" s="203"/>
      <c r="E188" s="203"/>
      <c r="F188" s="224" t="s">
        <v>781</v>
      </c>
      <c r="G188" s="203"/>
      <c r="H188" s="203" t="s">
        <v>860</v>
      </c>
      <c r="I188" s="203" t="s">
        <v>856</v>
      </c>
      <c r="J188" s="203"/>
      <c r="K188" s="247"/>
    </row>
    <row r="189" spans="2:11" customFormat="1" ht="15" customHeight="1">
      <c r="B189" s="226"/>
      <c r="C189" s="260" t="s">
        <v>861</v>
      </c>
      <c r="D189" s="203"/>
      <c r="E189" s="203"/>
      <c r="F189" s="224" t="s">
        <v>781</v>
      </c>
      <c r="G189" s="203"/>
      <c r="H189" s="203" t="s">
        <v>862</v>
      </c>
      <c r="I189" s="203" t="s">
        <v>863</v>
      </c>
      <c r="J189" s="261" t="s">
        <v>864</v>
      </c>
      <c r="K189" s="247"/>
    </row>
    <row r="190" spans="2:11" customFormat="1" ht="15" customHeight="1">
      <c r="B190" s="262"/>
      <c r="C190" s="263" t="s">
        <v>865</v>
      </c>
      <c r="D190" s="264"/>
      <c r="E190" s="264"/>
      <c r="F190" s="265" t="s">
        <v>781</v>
      </c>
      <c r="G190" s="264"/>
      <c r="H190" s="264" t="s">
        <v>866</v>
      </c>
      <c r="I190" s="264" t="s">
        <v>863</v>
      </c>
      <c r="J190" s="266" t="s">
        <v>864</v>
      </c>
      <c r="K190" s="267"/>
    </row>
    <row r="191" spans="2:11" customFormat="1" ht="15" customHeight="1">
      <c r="B191" s="226"/>
      <c r="C191" s="260" t="s">
        <v>42</v>
      </c>
      <c r="D191" s="203"/>
      <c r="E191" s="203"/>
      <c r="F191" s="224" t="s">
        <v>775</v>
      </c>
      <c r="G191" s="203"/>
      <c r="H191" s="200" t="s">
        <v>867</v>
      </c>
      <c r="I191" s="203" t="s">
        <v>868</v>
      </c>
      <c r="J191" s="203"/>
      <c r="K191" s="247"/>
    </row>
    <row r="192" spans="2:11" customFormat="1" ht="15" customHeight="1">
      <c r="B192" s="226"/>
      <c r="C192" s="260" t="s">
        <v>869</v>
      </c>
      <c r="D192" s="203"/>
      <c r="E192" s="203"/>
      <c r="F192" s="224" t="s">
        <v>775</v>
      </c>
      <c r="G192" s="203"/>
      <c r="H192" s="203" t="s">
        <v>870</v>
      </c>
      <c r="I192" s="203" t="s">
        <v>810</v>
      </c>
      <c r="J192" s="203"/>
      <c r="K192" s="247"/>
    </row>
    <row r="193" spans="2:11" customFormat="1" ht="15" customHeight="1">
      <c r="B193" s="226"/>
      <c r="C193" s="260" t="s">
        <v>871</v>
      </c>
      <c r="D193" s="203"/>
      <c r="E193" s="203"/>
      <c r="F193" s="224" t="s">
        <v>775</v>
      </c>
      <c r="G193" s="203"/>
      <c r="H193" s="203" t="s">
        <v>872</v>
      </c>
      <c r="I193" s="203" t="s">
        <v>810</v>
      </c>
      <c r="J193" s="203"/>
      <c r="K193" s="247"/>
    </row>
    <row r="194" spans="2:11" customFormat="1" ht="15" customHeight="1">
      <c r="B194" s="226"/>
      <c r="C194" s="260" t="s">
        <v>873</v>
      </c>
      <c r="D194" s="203"/>
      <c r="E194" s="203"/>
      <c r="F194" s="224" t="s">
        <v>781</v>
      </c>
      <c r="G194" s="203"/>
      <c r="H194" s="203" t="s">
        <v>874</v>
      </c>
      <c r="I194" s="203" t="s">
        <v>810</v>
      </c>
      <c r="J194" s="203"/>
      <c r="K194" s="247"/>
    </row>
    <row r="195" spans="2:11" customFormat="1" ht="15" customHeight="1">
      <c r="B195" s="253"/>
      <c r="C195" s="268"/>
      <c r="D195" s="233"/>
      <c r="E195" s="233"/>
      <c r="F195" s="233"/>
      <c r="G195" s="233"/>
      <c r="H195" s="233"/>
      <c r="I195" s="233"/>
      <c r="J195" s="233"/>
      <c r="K195" s="254"/>
    </row>
    <row r="196" spans="2:11" customFormat="1" ht="18.75" customHeight="1">
      <c r="B196" s="235"/>
      <c r="C196" s="245"/>
      <c r="D196" s="245"/>
      <c r="E196" s="245"/>
      <c r="F196" s="255"/>
      <c r="G196" s="245"/>
      <c r="H196" s="245"/>
      <c r="I196" s="245"/>
      <c r="J196" s="245"/>
      <c r="K196" s="235"/>
    </row>
    <row r="197" spans="2:11" customFormat="1" ht="18.75" customHeight="1">
      <c r="B197" s="235"/>
      <c r="C197" s="245"/>
      <c r="D197" s="245"/>
      <c r="E197" s="245"/>
      <c r="F197" s="255"/>
      <c r="G197" s="245"/>
      <c r="H197" s="245"/>
      <c r="I197" s="245"/>
      <c r="J197" s="245"/>
      <c r="K197" s="235"/>
    </row>
    <row r="198" spans="2:11" customFormat="1" ht="18.75" customHeight="1">
      <c r="B198" s="210"/>
      <c r="C198" s="210"/>
      <c r="D198" s="210"/>
      <c r="E198" s="210"/>
      <c r="F198" s="210"/>
      <c r="G198" s="210"/>
      <c r="H198" s="210"/>
      <c r="I198" s="210"/>
      <c r="J198" s="210"/>
      <c r="K198" s="210"/>
    </row>
    <row r="199" spans="2:11" customFormat="1" ht="13.5">
      <c r="B199" s="192"/>
      <c r="C199" s="193"/>
      <c r="D199" s="193"/>
      <c r="E199" s="193"/>
      <c r="F199" s="193"/>
      <c r="G199" s="193"/>
      <c r="H199" s="193"/>
      <c r="I199" s="193"/>
      <c r="J199" s="193"/>
      <c r="K199" s="194"/>
    </row>
    <row r="200" spans="2:11" customFormat="1" ht="21">
      <c r="B200" s="195"/>
      <c r="C200" s="319" t="s">
        <v>875</v>
      </c>
      <c r="D200" s="319"/>
      <c r="E200" s="319"/>
      <c r="F200" s="319"/>
      <c r="G200" s="319"/>
      <c r="H200" s="319"/>
      <c r="I200" s="319"/>
      <c r="J200" s="319"/>
      <c r="K200" s="196"/>
    </row>
    <row r="201" spans="2:11" customFormat="1" ht="25.5" customHeight="1">
      <c r="B201" s="195"/>
      <c r="C201" s="269" t="s">
        <v>876</v>
      </c>
      <c r="D201" s="269"/>
      <c r="E201" s="269"/>
      <c r="F201" s="269" t="s">
        <v>877</v>
      </c>
      <c r="G201" s="270"/>
      <c r="H201" s="320" t="s">
        <v>878</v>
      </c>
      <c r="I201" s="320"/>
      <c r="J201" s="320"/>
      <c r="K201" s="196"/>
    </row>
    <row r="202" spans="2:11" customFormat="1" ht="5.25" customHeight="1">
      <c r="B202" s="226"/>
      <c r="C202" s="221"/>
      <c r="D202" s="221"/>
      <c r="E202" s="221"/>
      <c r="F202" s="221"/>
      <c r="G202" s="245"/>
      <c r="H202" s="221"/>
      <c r="I202" s="221"/>
      <c r="J202" s="221"/>
      <c r="K202" s="247"/>
    </row>
    <row r="203" spans="2:11" customFormat="1" ht="15" customHeight="1">
      <c r="B203" s="226"/>
      <c r="C203" s="203" t="s">
        <v>868</v>
      </c>
      <c r="D203" s="203"/>
      <c r="E203" s="203"/>
      <c r="F203" s="224" t="s">
        <v>43</v>
      </c>
      <c r="G203" s="203"/>
      <c r="H203" s="318" t="s">
        <v>879</v>
      </c>
      <c r="I203" s="318"/>
      <c r="J203" s="318"/>
      <c r="K203" s="247"/>
    </row>
    <row r="204" spans="2:11" customFormat="1" ht="15" customHeight="1">
      <c r="B204" s="226"/>
      <c r="C204" s="203"/>
      <c r="D204" s="203"/>
      <c r="E204" s="203"/>
      <c r="F204" s="224" t="s">
        <v>44</v>
      </c>
      <c r="G204" s="203"/>
      <c r="H204" s="318" t="s">
        <v>880</v>
      </c>
      <c r="I204" s="318"/>
      <c r="J204" s="318"/>
      <c r="K204" s="247"/>
    </row>
    <row r="205" spans="2:11" customFormat="1" ht="15" customHeight="1">
      <c r="B205" s="226"/>
      <c r="C205" s="203"/>
      <c r="D205" s="203"/>
      <c r="E205" s="203"/>
      <c r="F205" s="224" t="s">
        <v>47</v>
      </c>
      <c r="G205" s="203"/>
      <c r="H205" s="318" t="s">
        <v>881</v>
      </c>
      <c r="I205" s="318"/>
      <c r="J205" s="318"/>
      <c r="K205" s="247"/>
    </row>
    <row r="206" spans="2:11" customFormat="1" ht="15" customHeight="1">
      <c r="B206" s="226"/>
      <c r="C206" s="203"/>
      <c r="D206" s="203"/>
      <c r="E206" s="203"/>
      <c r="F206" s="224" t="s">
        <v>45</v>
      </c>
      <c r="G206" s="203"/>
      <c r="H206" s="318" t="s">
        <v>882</v>
      </c>
      <c r="I206" s="318"/>
      <c r="J206" s="318"/>
      <c r="K206" s="247"/>
    </row>
    <row r="207" spans="2:11" customFormat="1" ht="15" customHeight="1">
      <c r="B207" s="226"/>
      <c r="C207" s="203"/>
      <c r="D207" s="203"/>
      <c r="E207" s="203"/>
      <c r="F207" s="224" t="s">
        <v>46</v>
      </c>
      <c r="G207" s="203"/>
      <c r="H207" s="318" t="s">
        <v>883</v>
      </c>
      <c r="I207" s="318"/>
      <c r="J207" s="318"/>
      <c r="K207" s="247"/>
    </row>
    <row r="208" spans="2:11" customFormat="1" ht="15" customHeight="1">
      <c r="B208" s="226"/>
      <c r="C208" s="203"/>
      <c r="D208" s="203"/>
      <c r="E208" s="203"/>
      <c r="F208" s="224"/>
      <c r="G208" s="203"/>
      <c r="H208" s="203"/>
      <c r="I208" s="203"/>
      <c r="J208" s="203"/>
      <c r="K208" s="247"/>
    </row>
    <row r="209" spans="2:11" customFormat="1" ht="15" customHeight="1">
      <c r="B209" s="226"/>
      <c r="C209" s="203" t="s">
        <v>822</v>
      </c>
      <c r="D209" s="203"/>
      <c r="E209" s="203"/>
      <c r="F209" s="224" t="s">
        <v>79</v>
      </c>
      <c r="G209" s="203"/>
      <c r="H209" s="318" t="s">
        <v>884</v>
      </c>
      <c r="I209" s="318"/>
      <c r="J209" s="318"/>
      <c r="K209" s="247"/>
    </row>
    <row r="210" spans="2:11" customFormat="1" ht="15" customHeight="1">
      <c r="B210" s="226"/>
      <c r="C210" s="203"/>
      <c r="D210" s="203"/>
      <c r="E210" s="203"/>
      <c r="F210" s="224" t="s">
        <v>719</v>
      </c>
      <c r="G210" s="203"/>
      <c r="H210" s="318" t="s">
        <v>720</v>
      </c>
      <c r="I210" s="318"/>
      <c r="J210" s="318"/>
      <c r="K210" s="247"/>
    </row>
    <row r="211" spans="2:11" customFormat="1" ht="15" customHeight="1">
      <c r="B211" s="226"/>
      <c r="C211" s="203"/>
      <c r="D211" s="203"/>
      <c r="E211" s="203"/>
      <c r="F211" s="224" t="s">
        <v>717</v>
      </c>
      <c r="G211" s="203"/>
      <c r="H211" s="318" t="s">
        <v>885</v>
      </c>
      <c r="I211" s="318"/>
      <c r="J211" s="318"/>
      <c r="K211" s="247"/>
    </row>
    <row r="212" spans="2:11" customFormat="1" ht="15" customHeight="1">
      <c r="B212" s="271"/>
      <c r="C212" s="203"/>
      <c r="D212" s="203"/>
      <c r="E212" s="203"/>
      <c r="F212" s="224" t="s">
        <v>83</v>
      </c>
      <c r="G212" s="260"/>
      <c r="H212" s="317" t="s">
        <v>84</v>
      </c>
      <c r="I212" s="317"/>
      <c r="J212" s="317"/>
      <c r="K212" s="272"/>
    </row>
    <row r="213" spans="2:11" customFormat="1" ht="15" customHeight="1">
      <c r="B213" s="271"/>
      <c r="C213" s="203"/>
      <c r="D213" s="203"/>
      <c r="E213" s="203"/>
      <c r="F213" s="224" t="s">
        <v>721</v>
      </c>
      <c r="G213" s="260"/>
      <c r="H213" s="317" t="s">
        <v>886</v>
      </c>
      <c r="I213" s="317"/>
      <c r="J213" s="317"/>
      <c r="K213" s="272"/>
    </row>
    <row r="214" spans="2:11" customFormat="1" ht="15" customHeight="1">
      <c r="B214" s="271"/>
      <c r="C214" s="203"/>
      <c r="D214" s="203"/>
      <c r="E214" s="203"/>
      <c r="F214" s="224"/>
      <c r="G214" s="260"/>
      <c r="H214" s="251"/>
      <c r="I214" s="251"/>
      <c r="J214" s="251"/>
      <c r="K214" s="272"/>
    </row>
    <row r="215" spans="2:11" customFormat="1" ht="15" customHeight="1">
      <c r="B215" s="271"/>
      <c r="C215" s="203" t="s">
        <v>846</v>
      </c>
      <c r="D215" s="203"/>
      <c r="E215" s="203"/>
      <c r="F215" s="224">
        <v>1</v>
      </c>
      <c r="G215" s="260"/>
      <c r="H215" s="317" t="s">
        <v>887</v>
      </c>
      <c r="I215" s="317"/>
      <c r="J215" s="317"/>
      <c r="K215" s="272"/>
    </row>
    <row r="216" spans="2:11" customFormat="1" ht="15" customHeight="1">
      <c r="B216" s="271"/>
      <c r="C216" s="203"/>
      <c r="D216" s="203"/>
      <c r="E216" s="203"/>
      <c r="F216" s="224">
        <v>2</v>
      </c>
      <c r="G216" s="260"/>
      <c r="H216" s="317" t="s">
        <v>888</v>
      </c>
      <c r="I216" s="317"/>
      <c r="J216" s="317"/>
      <c r="K216" s="272"/>
    </row>
    <row r="217" spans="2:11" customFormat="1" ht="15" customHeight="1">
      <c r="B217" s="271"/>
      <c r="C217" s="203"/>
      <c r="D217" s="203"/>
      <c r="E217" s="203"/>
      <c r="F217" s="224">
        <v>3</v>
      </c>
      <c r="G217" s="260"/>
      <c r="H217" s="317" t="s">
        <v>889</v>
      </c>
      <c r="I217" s="317"/>
      <c r="J217" s="317"/>
      <c r="K217" s="272"/>
    </row>
    <row r="218" spans="2:11" customFormat="1" ht="15" customHeight="1">
      <c r="B218" s="271"/>
      <c r="C218" s="203"/>
      <c r="D218" s="203"/>
      <c r="E218" s="203"/>
      <c r="F218" s="224">
        <v>4</v>
      </c>
      <c r="G218" s="260"/>
      <c r="H218" s="317" t="s">
        <v>890</v>
      </c>
      <c r="I218" s="317"/>
      <c r="J218" s="317"/>
      <c r="K218" s="272"/>
    </row>
    <row r="219" spans="2:11" customFormat="1" ht="12.75" customHeight="1">
      <c r="B219" s="273"/>
      <c r="C219" s="274"/>
      <c r="D219" s="274"/>
      <c r="E219" s="274"/>
      <c r="F219" s="274"/>
      <c r="G219" s="274"/>
      <c r="H219" s="274"/>
      <c r="I219" s="274"/>
      <c r="J219" s="274"/>
      <c r="K219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Plocha u OD Labe</vt:lpstr>
      <vt:lpstr>VON - Vedlejší a ostatní ...</vt:lpstr>
      <vt:lpstr>Pokyny pro vyplnění</vt:lpstr>
      <vt:lpstr>'Rekapitulace stavby'!Názvy_tisku</vt:lpstr>
      <vt:lpstr>'SO 101 - Plocha u OD Labe'!Názvy_tisku</vt:lpstr>
      <vt:lpstr>'VON - Vedlejší a ostatní ...'!Názvy_tisku</vt:lpstr>
      <vt:lpstr>'Pokyny pro vyplnění'!Oblast_tisku</vt:lpstr>
      <vt:lpstr>'Rekapitulace stavby'!Oblast_tisku</vt:lpstr>
      <vt:lpstr>'SO 101 - Plocha u OD Labe'!Oblast_tisku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Dagmar</dc:creator>
  <cp:lastModifiedBy>Antošová Kateřina, Mgr.</cp:lastModifiedBy>
  <dcterms:created xsi:type="dcterms:W3CDTF">2025-05-06T08:50:30Z</dcterms:created>
  <dcterms:modified xsi:type="dcterms:W3CDTF">2025-05-26T07:54:41Z</dcterms:modified>
</cp:coreProperties>
</file>