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5\Veřejné zakázky\12. Parkoviště Ladova - oprava\"/>
    </mc:Choice>
  </mc:AlternateContent>
  <xr:revisionPtr revIDLastSave="0" documentId="13_ncr:1_{C0CEDA78-C807-46D7-B7FE-7625197859DE}" xr6:coauthVersionLast="47" xr6:coauthVersionMax="47" xr10:uidLastSave="{00000000-0000-0000-0000-000000000000}"/>
  <bookViews>
    <workbookView xWindow="23880" yWindow="-120" windowWidth="24240" windowHeight="13740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Zakázka!$A$6:$Q$38</definedName>
    <definedName name="__7DC147B2_4614_48B7_8F22_6CC284377C82_ITEM_GROUP1_RECAP__">Rekapitulace!$A$6:$F$8</definedName>
    <definedName name="__7DC147B2_4614_48B7_8F22_6CC284377C82_ITEM_GROUP2__">Zakázka!$A$7:$Q$37</definedName>
    <definedName name="__7DC147B2_4614_48B7_8F22_6CC284377C82_ITEM_GROUP2_RECAP__">Rekapitulace!$A$7:$F$8</definedName>
    <definedName name="__7DC147B2_4614_48B7_8F22_6CC284377C82_ITEM_GROUP3__X">Zakázka!$A$8:$Q$10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Zakázka!$B$6:$B$39</definedName>
    <definedName name="ITEM_PRICES">Zakázka!$J$6:$J$39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Rekapitulace!$B$1:$F$21</definedName>
    <definedName name="_xlnm.Print_Area" localSheetId="2">Zakázka!$C$1:$Q$39</definedName>
    <definedName name="VAT_RATES">Zakázka!$O$6:$O$39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" i="4" l="1"/>
  <c r="L36" i="4"/>
  <c r="J36" i="4"/>
  <c r="N35" i="4"/>
  <c r="L35" i="4"/>
  <c r="N33" i="4"/>
  <c r="L33" i="4"/>
  <c r="L32" i="4" s="1"/>
  <c r="D13" i="3" s="1"/>
  <c r="J33" i="4"/>
  <c r="P33" i="4" s="1"/>
  <c r="N32" i="4"/>
  <c r="J32" i="4"/>
  <c r="C13" i="3" s="1"/>
  <c r="N30" i="4"/>
  <c r="L30" i="4"/>
  <c r="J30" i="4"/>
  <c r="P30" i="4" s="1"/>
  <c r="Q30" i="4" s="1"/>
  <c r="N29" i="4"/>
  <c r="L29" i="4"/>
  <c r="J29" i="4"/>
  <c r="N28" i="4"/>
  <c r="N27" i="4" s="1"/>
  <c r="L28" i="4"/>
  <c r="J28" i="4"/>
  <c r="P28" i="4" s="1"/>
  <c r="L27" i="4"/>
  <c r="N25" i="4"/>
  <c r="L25" i="4"/>
  <c r="J25" i="4"/>
  <c r="P25" i="4" s="1"/>
  <c r="N24" i="4"/>
  <c r="L24" i="4"/>
  <c r="J24" i="4"/>
  <c r="P24" i="4" s="1"/>
  <c r="Q24" i="4" s="1"/>
  <c r="N23" i="4"/>
  <c r="L23" i="4"/>
  <c r="J23" i="4"/>
  <c r="P23" i="4" s="1"/>
  <c r="Q23" i="4" s="1"/>
  <c r="N22" i="4"/>
  <c r="L22" i="4"/>
  <c r="L20" i="4" s="1"/>
  <c r="J22" i="4"/>
  <c r="P22" i="4" s="1"/>
  <c r="Q22" i="4" s="1"/>
  <c r="N21" i="4"/>
  <c r="L21" i="4"/>
  <c r="J21" i="4"/>
  <c r="N20" i="4"/>
  <c r="N18" i="4"/>
  <c r="L18" i="4"/>
  <c r="J18" i="4"/>
  <c r="P18" i="4" s="1"/>
  <c r="Q18" i="4" s="1"/>
  <c r="N17" i="4"/>
  <c r="L17" i="4"/>
  <c r="J17" i="4"/>
  <c r="N16" i="4"/>
  <c r="L16" i="4"/>
  <c r="N14" i="4"/>
  <c r="L14" i="4"/>
  <c r="J14" i="4"/>
  <c r="N13" i="4"/>
  <c r="L13" i="4"/>
  <c r="J13" i="4"/>
  <c r="P13" i="4" s="1"/>
  <c r="N12" i="4"/>
  <c r="N11" i="4" s="1"/>
  <c r="L12" i="4"/>
  <c r="J12" i="4"/>
  <c r="P12" i="4" s="1"/>
  <c r="Q12" i="4" s="1"/>
  <c r="L11" i="4"/>
  <c r="N9" i="4"/>
  <c r="N8" i="4" s="1"/>
  <c r="L9" i="4"/>
  <c r="J9" i="4"/>
  <c r="J8" i="4" s="1"/>
  <c r="L8" i="4"/>
  <c r="D8" i="3" s="1"/>
  <c r="D14" i="3"/>
  <c r="D12" i="3"/>
  <c r="D10" i="3"/>
  <c r="D9" i="3"/>
  <c r="F28" i="1"/>
  <c r="F27" i="1"/>
  <c r="L11" i="1"/>
  <c r="L10" i="1"/>
  <c r="L9" i="1"/>
  <c r="L8" i="1"/>
  <c r="A3" i="1" a="1"/>
  <c r="A3" i="1" s="1"/>
  <c r="J16" i="4" l="1"/>
  <c r="C10" i="3" s="1"/>
  <c r="Q25" i="4"/>
  <c r="A6" i="1"/>
  <c r="C16" i="3"/>
  <c r="P9" i="4"/>
  <c r="P8" i="4" s="1"/>
  <c r="E8" i="3" s="1"/>
  <c r="C8" i="3"/>
  <c r="P32" i="4"/>
  <c r="E13" i="3" s="1"/>
  <c r="Q33" i="4"/>
  <c r="Q32" i="4" s="1"/>
  <c r="F13" i="3" s="1"/>
  <c r="N7" i="4"/>
  <c r="N6" i="4" s="1"/>
  <c r="A7" i="1"/>
  <c r="A4" i="1" a="1"/>
  <c r="A4" i="1" s="1"/>
  <c r="A8" i="1" s="1"/>
  <c r="D11" i="3"/>
  <c r="L7" i="4"/>
  <c r="J20" i="4"/>
  <c r="C11" i="3" s="1"/>
  <c r="J35" i="4"/>
  <c r="C14" i="3" s="1"/>
  <c r="J11" i="4"/>
  <c r="C9" i="3" s="1"/>
  <c r="Q13" i="4"/>
  <c r="Q28" i="4"/>
  <c r="P17" i="4"/>
  <c r="P16" i="4" s="1"/>
  <c r="E10" i="3" s="1"/>
  <c r="Q17" i="4"/>
  <c r="Q16" i="4" s="1"/>
  <c r="F10" i="3" s="1"/>
  <c r="J27" i="4"/>
  <c r="C12" i="3" s="1"/>
  <c r="P14" i="4"/>
  <c r="P11" i="4" s="1"/>
  <c r="P29" i="4"/>
  <c r="P27" i="4" s="1"/>
  <c r="E12" i="3" s="1"/>
  <c r="P21" i="4"/>
  <c r="P20" i="4" s="1"/>
  <c r="E11" i="3" s="1"/>
  <c r="P36" i="4"/>
  <c r="P35" i="4" s="1"/>
  <c r="E14" i="3" s="1"/>
  <c r="E26" i="1"/>
  <c r="Q21" i="4" l="1"/>
  <c r="Q20" i="4" s="1"/>
  <c r="F11" i="3" s="1"/>
  <c r="Q9" i="4"/>
  <c r="Q8" i="4" s="1"/>
  <c r="E9" i="3"/>
  <c r="P7" i="4"/>
  <c r="L6" i="4"/>
  <c r="D6" i="3" s="1"/>
  <c r="D7" i="3"/>
  <c r="Q14" i="4"/>
  <c r="Q11" i="4" s="1"/>
  <c r="F9" i="3" s="1"/>
  <c r="F8" i="3"/>
  <c r="J7" i="4"/>
  <c r="A14" i="1"/>
  <c r="A11" i="1"/>
  <c r="A10" i="1"/>
  <c r="A13" i="1"/>
  <c r="Q29" i="4"/>
  <c r="Q27" i="4" s="1"/>
  <c r="Q36" i="4"/>
  <c r="Q35" i="4" s="1"/>
  <c r="F14" i="3" s="1"/>
  <c r="A5" i="1" a="1"/>
  <c r="A5" i="1" s="1"/>
  <c r="A9" i="1" s="1"/>
  <c r="C18" i="3"/>
  <c r="B19" i="3"/>
  <c r="C19" i="3"/>
  <c r="B18" i="3"/>
  <c r="C17" i="3" l="1"/>
  <c r="C20" i="3" s="1"/>
  <c r="F12" i="3"/>
  <c r="Q7" i="4"/>
  <c r="P6" i="4"/>
  <c r="E6" i="3" s="1"/>
  <c r="E7" i="3"/>
  <c r="C7" i="3"/>
  <c r="J6" i="4"/>
  <c r="C6" i="3" s="1"/>
  <c r="A15" i="1"/>
  <c r="A16" i="1" s="1"/>
  <c r="A12" i="1"/>
  <c r="E27" i="1"/>
  <c r="E28" i="1" l="1"/>
  <c r="Q6" i="4"/>
  <c r="F6" i="3" s="1"/>
  <c r="F7" i="3"/>
</calcChain>
</file>

<file path=xl/sharedStrings.xml><?xml version="1.0" encoding="utf-8"?>
<sst xmlns="http://schemas.openxmlformats.org/spreadsheetml/2006/main" count="156" uniqueCount="100">
  <si>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</si>
  <si>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</si>
  <si>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</si>
  <si>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</si>
  <si>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</si>
  <si>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</si>
  <si>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</si>
  <si>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</si>
  <si>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</si>
  <si>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</si>
  <si>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</si>
  <si>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</si>
  <si>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</si>
  <si>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</si>
  <si>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</si>
  <si>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</si>
  <si>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</si>
  <si>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</si>
  <si>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</si>
  <si>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</si>
  <si>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</si>
  <si>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</si>
  <si>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</si>
  <si>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</si>
  <si>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</si>
  <si>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</si>
  <si>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Ladova - parkoviště nad ČS PHM Shell - oprava vozovky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</si>
  <si>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</si>
  <si>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</si>
  <si>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</si>
  <si>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</si>
  <si>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</si>
  <si>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</si>
  <si>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</si>
  <si>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</si>
  <si>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</si>
  <si>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</si>
  <si>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</si>
  <si>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</si>
  <si>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</si>
  <si>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</si>
  <si>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</si>
  <si>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</si>
  <si>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</si>
  <si>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01/008</t>
  </si>
  <si>
    <t>008: Vedení dálková a přípojná</t>
  </si>
  <si>
    <t>S/SO 01/009</t>
  </si>
  <si>
    <t>009: Ostatní konstrukce a práce, bourání</t>
  </si>
  <si>
    <t>S/SO 01/099</t>
  </si>
  <si>
    <t>099: Přesun hmot a manipulace se sutí</t>
  </si>
  <si>
    <t>S/SO 01/V01</t>
  </si>
  <si>
    <t>V01: Průzkumné, geodetické a projektové práce</t>
  </si>
  <si>
    <t>S/SO 01/V03</t>
  </si>
  <si>
    <t>V03: Zařízení staveniště</t>
  </si>
  <si>
    <t>Ladova - parkoviště nad ČS PHM Shell - oprava vozovky - Nabídka</t>
  </si>
  <si>
    <t xml:space="preserve"> </t>
  </si>
  <si>
    <t>Stavba</t>
  </si>
  <si>
    <t>Objekt</t>
  </si>
  <si>
    <t>Oddíl</t>
  </si>
  <si>
    <t>SP</t>
  </si>
  <si>
    <t>113154353</t>
  </si>
  <si>
    <t>Frézování živičného krytu tl 40 mm pruh š přes 0,5 do 1 m pl přes 1000 do 10000 m2 s překážkami v trase</t>
  </si>
  <si>
    <t>m2</t>
  </si>
  <si>
    <t>565131111</t>
  </si>
  <si>
    <t>Vyrovnání povrchu dosavadních podkladů obalovaným kamenivem ACP (OK) tl 50 mm</t>
  </si>
  <si>
    <t>573231112</t>
  </si>
  <si>
    <t>Postřik živičný spojovací ze silniční emulze v množství 0,80 kg/m2</t>
  </si>
  <si>
    <t>577134111</t>
  </si>
  <si>
    <t>Asfaltový beton vrstva obrusná ACO 11 (ABS) tř. I tl 40 mm š do 3 m z nemodifikovaného asfaltu</t>
  </si>
  <si>
    <t>899331111</t>
  </si>
  <si>
    <t>Výšková úprava uličního vstupu nebo vpusti do 200 mm zvýšením poklopu</t>
  </si>
  <si>
    <t>kus</t>
  </si>
  <si>
    <t>899231111</t>
  </si>
  <si>
    <t>Výšková úprava uličního vstupu nebo vpusti do 200 mm zvýšením mříže</t>
  </si>
  <si>
    <t>919112233</t>
  </si>
  <si>
    <t>Řezání spár pro vytvoření komůrky š 20 mm hl 40 mm pro těsnící zálivku v živičném krytu</t>
  </si>
  <si>
    <t>m</t>
  </si>
  <si>
    <t>919121233</t>
  </si>
  <si>
    <t>Těsnění spár zálivkou za studena pro komůrky š 20 mm hl 40 mm bez těsnicího profilu</t>
  </si>
  <si>
    <t>915611111</t>
  </si>
  <si>
    <t>Předznačení vodorovného liniového značení</t>
  </si>
  <si>
    <t>915211112</t>
  </si>
  <si>
    <t>Vodorovné dopravní značení V10b š 125 mm retroreflexní bílý plast</t>
  </si>
  <si>
    <t>915211116</t>
  </si>
  <si>
    <t>Vodorovné dopravní značení V 12c š 125 mm retroreflexní žlutý plast</t>
  </si>
  <si>
    <t>997221611</t>
  </si>
  <si>
    <t>Nakládání suti na dopravní prostředky pro vodorovnou dopravu</t>
  </si>
  <si>
    <t>t</t>
  </si>
  <si>
    <t>997221571</t>
  </si>
  <si>
    <t>Vodorovná doprava vybouraných hmot s naložením a uložením na skládku do 10 km</t>
  </si>
  <si>
    <t>997221645</t>
  </si>
  <si>
    <t>Poplatek za uložení na skládce (skládkovné) odpadu asfaltového bez dehtu</t>
  </si>
  <si>
    <t>ON</t>
  </si>
  <si>
    <t>011403000</t>
  </si>
  <si>
    <t>Průzkum výskytu nebezpečných látek a jevů</t>
  </si>
  <si>
    <t>ks</t>
  </si>
  <si>
    <t>034303000</t>
  </si>
  <si>
    <t>Dopravní značení na staveništi</t>
  </si>
  <si>
    <t>kpl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</si>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</sst>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4" fontId="13" fillId="0" borderId="3" xfId="0" applyNumberFormat="1" applyFont="1" applyBorder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165" fontId="13" fillId="4" borderId="3" xfId="0" applyNumberFormat="1" applyFont="1" applyFill="1" applyBorder="1" applyAlignment="1" applyProtection="1">
      <alignment horizontal="right" vertical="top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abSelected="1" topLeftCell="B1" zoomScaleNormal="100" workbookViewId="0">
      <selection activeCell="E9" sqref="E9:H9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05" t="s">
        <v>20</v>
      </c>
      <c r="E3" s="106"/>
      <c r="F3" s="106"/>
      <c r="G3" s="106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06"/>
      <c r="E4" s="106"/>
      <c r="F4" s="106"/>
      <c r="G4" s="106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10" t="s">
        <v>22</v>
      </c>
      <c r="F7" s="110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11"/>
      <c r="F9" s="112"/>
      <c r="G9" s="112"/>
      <c r="H9" s="112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12" t="s">
        <v>26</v>
      </c>
      <c r="F10" s="112"/>
      <c r="G10" s="112"/>
      <c r="H10" s="112"/>
      <c r="J10" s="26"/>
      <c r="K10" s="26"/>
      <c r="L10" s="25" t="str">
        <f>E10</f>
        <v>Ladova - parkoviště nad ČS PHM Shell - oprava vozovky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11"/>
      <c r="F11" s="112"/>
      <c r="G11" s="112"/>
      <c r="H11" s="112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28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99</v>
      </c>
      <c r="E16" s="103"/>
      <c r="F16" s="104"/>
      <c r="G16" s="104"/>
      <c r="H16" s="104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7" t="s">
        <v>29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09"/>
      <c r="F21" s="104"/>
      <c r="G21" s="104"/>
      <c r="H21" s="104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7" t="s">
        <v>31</v>
      </c>
      <c r="F24" s="108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gBDscWhd1EF0ZTwIHe6CjxGpQyJDjznS+Cm46D/CJ2KqcwEpjssvQcWlmzTHcLvBpg+ayttz5vatN+4i+ZS4Wg==" saltValue="/UgT6Y0hpj/YjhWIK9MYlw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2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54</v>
      </c>
    </row>
    <row r="2" spans="1:8" ht="15.75" x14ac:dyDescent="0.15">
      <c r="B2" s="19" t="s">
        <v>55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105.1669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105.1669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7.2000000000000008E-2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102.8664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2.1155200000000001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0.11298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1.25" outlineLevel="2" x14ac:dyDescent="0.15">
      <c r="A13" s="66" t="s">
        <v>50</v>
      </c>
      <c r="B13" s="67" t="s">
        <v>51</v>
      </c>
      <c r="C13" s="68">
        <f>VLOOKUP($A13,Zakázka!$A:$Q,10,FALSE)</f>
        <v>0</v>
      </c>
      <c r="D13" s="69">
        <f>VLOOKUP($A13,Zakázka!$A:$Q,12,FALSE)</f>
        <v>0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11.25" outlineLevel="2" x14ac:dyDescent="0.15">
      <c r="A14" s="66" t="s">
        <v>52</v>
      </c>
      <c r="B14" s="67" t="s">
        <v>53</v>
      </c>
      <c r="C14" s="68">
        <f>VLOOKUP($A14,Zakázka!$A:$Q,10,FALSE)</f>
        <v>0</v>
      </c>
      <c r="D14" s="69">
        <f>VLOOKUP($A14,Zakázka!$A:$Q,12,FALSE)</f>
        <v>0</v>
      </c>
      <c r="E14" s="68">
        <f>VLOOKUP($A14,Zakázka!$A:$Q,16,FALSE)</f>
        <v>0</v>
      </c>
      <c r="F14" s="68">
        <f>VLOOKUP($A14,Zakázka!$A:$Q,17,FALSE)</f>
        <v>0</v>
      </c>
      <c r="G14" s="6"/>
      <c r="H14" s="8"/>
    </row>
    <row r="15" spans="1:8" ht="7.5" customHeight="1" x14ac:dyDescent="0.15">
      <c r="B15" s="36"/>
      <c r="C15" s="38"/>
      <c r="D15" s="41"/>
      <c r="E15" s="38"/>
      <c r="F15" s="38"/>
      <c r="G15" s="8"/>
    </row>
    <row r="16" spans="1:8" ht="12.75" x14ac:dyDescent="0.2">
      <c r="A16" s="5"/>
      <c r="B16" s="46" t="s">
        <v>1</v>
      </c>
      <c r="C16" s="47">
        <f>SUMIF(GROUP_ID,"",ITEM_PRICES)</f>
        <v>0</v>
      </c>
      <c r="D16" s="48"/>
      <c r="E16" s="49"/>
      <c r="F16" s="49"/>
      <c r="G16" s="6"/>
      <c r="H16" s="8"/>
    </row>
    <row r="17" spans="1:8" ht="12.75" x14ac:dyDescent="0.2">
      <c r="A17" s="5"/>
      <c r="B17" s="46" t="s">
        <v>2</v>
      </c>
      <c r="C17" s="47">
        <f ca="1">SUM(C18:C19)</f>
        <v>0</v>
      </c>
      <c r="D17" s="48"/>
      <c r="E17" s="49"/>
      <c r="F17" s="49"/>
      <c r="G17" s="6"/>
      <c r="H17" s="8"/>
    </row>
    <row r="18" spans="1:8" ht="12.75" x14ac:dyDescent="0.2">
      <c r="A18" s="1"/>
      <c r="B18" s="50" t="str">
        <f ca="1">INDIRECT(ADDRESS(10,1,,,"Krycí List"))</f>
        <v/>
      </c>
      <c r="C18" s="51" t="str">
        <f ca="1">INDIRECT(ADDRESS(13,1,,,"Krycí List"))</f>
        <v/>
      </c>
      <c r="D18" s="52"/>
      <c r="E18" s="53"/>
      <c r="F18" s="53"/>
      <c r="G18" s="6"/>
      <c r="H18" s="8"/>
    </row>
    <row r="19" spans="1:8" ht="12.75" x14ac:dyDescent="0.2">
      <c r="A19" s="1"/>
      <c r="B19" s="54" t="str">
        <f ca="1">INDIRECT(ADDRESS(11,1,,,"Krycí List"))</f>
        <v/>
      </c>
      <c r="C19" s="55" t="str">
        <f ca="1">INDIRECT(ADDRESS(14,1,,,"Krycí List"))</f>
        <v/>
      </c>
      <c r="D19" s="56"/>
      <c r="E19" s="57"/>
      <c r="F19" s="57"/>
      <c r="G19" s="6"/>
      <c r="H19" s="8"/>
    </row>
    <row r="20" spans="1:8" ht="12.75" x14ac:dyDescent="0.2">
      <c r="A20" s="5"/>
      <c r="B20" s="46" t="s">
        <v>0</v>
      </c>
      <c r="C20" s="47">
        <f ca="1">C16+C17</f>
        <v>0</v>
      </c>
      <c r="D20" s="48"/>
      <c r="E20" s="49"/>
      <c r="F20" s="49"/>
      <c r="G20" s="6"/>
      <c r="H20" s="8"/>
    </row>
    <row r="21" spans="1:8" x14ac:dyDescent="0.15">
      <c r="B21" s="35"/>
      <c r="C21" s="37"/>
      <c r="D21" s="39"/>
      <c r="E21" s="37"/>
      <c r="F21" s="37"/>
    </row>
    <row r="22" spans="1:8" x14ac:dyDescent="0.15">
      <c r="B22" s="6"/>
      <c r="C22" s="8"/>
      <c r="D22" s="6"/>
      <c r="E22" s="8"/>
      <c r="F22" s="8"/>
    </row>
  </sheetData>
  <sheetProtection algorithmName="SHA-512" hashValue="wf1DUStEs7WDVsRX7+5CZtqgJ7ITyOYimikHuSiRcREiRVh1UxME3JO8kZpm+k27dNZaSlXn481PM9k+E6B+MQ==" saltValue="6yAVgU3P2n71MmUDinJidA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38"/>
  <sheetViews>
    <sheetView zoomScaleNormal="100" workbookViewId="0">
      <pane ySplit="4" topLeftCell="A5" activePane="bottomLeft" state="frozen"/>
      <selection pane="bottomLeft" activeCell="I9" sqref="I9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54</v>
      </c>
    </row>
    <row r="2" spans="1:22" ht="15.75" x14ac:dyDescent="0.15">
      <c r="B2" s="70"/>
      <c r="C2" s="70"/>
      <c r="D2" s="35"/>
      <c r="E2" s="35"/>
      <c r="F2" s="19" t="s">
        <v>55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56</v>
      </c>
      <c r="E6" s="78"/>
      <c r="F6" s="59" t="s">
        <v>37</v>
      </c>
      <c r="G6" s="78"/>
      <c r="H6" s="79"/>
      <c r="I6" s="80"/>
      <c r="J6" s="60">
        <f>SUBTOTAL(9,J7:J38)</f>
        <v>0</v>
      </c>
      <c r="K6" s="79"/>
      <c r="L6" s="61">
        <f>SUBTOTAL(9,L7:L38)</f>
        <v>105.1669</v>
      </c>
      <c r="M6" s="79"/>
      <c r="N6" s="61">
        <f>SUBTOTAL(9,N7:N38)</f>
        <v>138</v>
      </c>
      <c r="O6" s="81"/>
      <c r="P6" s="60">
        <f>SUBTOTAL(9,P7:P38)</f>
        <v>0</v>
      </c>
      <c r="Q6" s="60">
        <f>SUBTOTAL(9,Q7:Q38)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57</v>
      </c>
      <c r="E7" s="84"/>
      <c r="F7" s="85" t="s">
        <v>39</v>
      </c>
      <c r="G7" s="84"/>
      <c r="H7" s="86"/>
      <c r="I7" s="87"/>
      <c r="J7" s="64">
        <f>SUBTOTAL(9,J8:J37)</f>
        <v>0</v>
      </c>
      <c r="K7" s="86"/>
      <c r="L7" s="65">
        <f>SUBTOTAL(9,L8:L37)</f>
        <v>105.1669</v>
      </c>
      <c r="M7" s="86"/>
      <c r="N7" s="65">
        <f>SUBTOTAL(9,N8:N37)</f>
        <v>138</v>
      </c>
      <c r="O7" s="88"/>
      <c r="P7" s="64">
        <f>SUBTOTAL(9,P8:P37)</f>
        <v>0</v>
      </c>
      <c r="Q7" s="64">
        <f>SUBTOTAL(9,Q8:Q37)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58</v>
      </c>
      <c r="E8" s="91"/>
      <c r="F8" s="92" t="s">
        <v>41</v>
      </c>
      <c r="G8" s="91"/>
      <c r="H8" s="93"/>
      <c r="I8" s="94"/>
      <c r="J8" s="68">
        <f>SUBTOTAL(9,J9:J10)</f>
        <v>0</v>
      </c>
      <c r="K8" s="93"/>
      <c r="L8" s="69">
        <f>SUBTOTAL(9,L9:L10)</f>
        <v>7.2000000000000008E-2</v>
      </c>
      <c r="M8" s="93"/>
      <c r="N8" s="69">
        <f>SUBTOTAL(9,N9:N10)</f>
        <v>138</v>
      </c>
      <c r="O8" s="95"/>
      <c r="P8" s="68">
        <f>SUBTOTAL(9,P9:P10)</f>
        <v>0</v>
      </c>
      <c r="Q8" s="68">
        <f>SUBTOTAL(9,Q9:Q10)</f>
        <v>0</v>
      </c>
      <c r="R8" s="6"/>
      <c r="S8" s="8"/>
      <c r="T8" s="8"/>
    </row>
    <row r="9" spans="1:22" ht="22.5" outlineLevel="3" x14ac:dyDescent="0.2">
      <c r="A9" s="10"/>
      <c r="B9" s="96"/>
      <c r="C9" s="97">
        <v>2</v>
      </c>
      <c r="D9" s="98" t="s">
        <v>59</v>
      </c>
      <c r="E9" s="99" t="s">
        <v>60</v>
      </c>
      <c r="F9" s="100" t="s">
        <v>61</v>
      </c>
      <c r="G9" s="98" t="s">
        <v>62</v>
      </c>
      <c r="H9" s="101">
        <v>1200</v>
      </c>
      <c r="I9" s="113">
        <v>0</v>
      </c>
      <c r="J9" s="102">
        <f>H9*I9</f>
        <v>0</v>
      </c>
      <c r="K9" s="101">
        <v>6.0000000000000002E-5</v>
      </c>
      <c r="L9" s="101">
        <f>H9*K9</f>
        <v>7.2000000000000008E-2</v>
      </c>
      <c r="M9" s="101">
        <v>0.115</v>
      </c>
      <c r="N9" s="101">
        <f>H9*M9</f>
        <v>138</v>
      </c>
      <c r="O9" s="102">
        <v>21</v>
      </c>
      <c r="P9" s="102">
        <f>J9*(O9/100)</f>
        <v>0</v>
      </c>
      <c r="Q9" s="102">
        <f>J9+P9</f>
        <v>0</v>
      </c>
      <c r="R9" s="8"/>
      <c r="S9" s="8"/>
      <c r="T9" s="8"/>
    </row>
    <row r="10" spans="1:22" outlineLevel="3" x14ac:dyDescent="0.15">
      <c r="B10" s="6"/>
      <c r="C10" s="6"/>
      <c r="D10" s="6"/>
      <c r="E10" s="6"/>
      <c r="F10" s="6"/>
      <c r="G10" s="6"/>
      <c r="H10" s="6"/>
      <c r="I10" s="8"/>
      <c r="J10" s="8"/>
      <c r="K10" s="6"/>
      <c r="L10" s="6"/>
      <c r="M10" s="6"/>
      <c r="N10" s="6"/>
      <c r="O10" s="6"/>
      <c r="P10" s="8"/>
      <c r="Q10" s="8"/>
    </row>
    <row r="11" spans="1:22" ht="11.25" outlineLevel="2" x14ac:dyDescent="0.2">
      <c r="A11" s="66" t="s">
        <v>42</v>
      </c>
      <c r="B11" s="89">
        <v>3</v>
      </c>
      <c r="C11" s="90"/>
      <c r="D11" s="91" t="s">
        <v>58</v>
      </c>
      <c r="E11" s="91"/>
      <c r="F11" s="92" t="s">
        <v>43</v>
      </c>
      <c r="G11" s="91"/>
      <c r="H11" s="93"/>
      <c r="I11" s="94"/>
      <c r="J11" s="68">
        <f>SUBTOTAL(9,J12:J15)</f>
        <v>0</v>
      </c>
      <c r="K11" s="93"/>
      <c r="L11" s="69">
        <f>SUBTOTAL(9,L12:L15)</f>
        <v>102.8664</v>
      </c>
      <c r="M11" s="93"/>
      <c r="N11" s="69">
        <f>SUBTOTAL(9,N12:N15)</f>
        <v>0</v>
      </c>
      <c r="O11" s="95"/>
      <c r="P11" s="68">
        <f>SUBTOTAL(9,P12:P15)</f>
        <v>0</v>
      </c>
      <c r="Q11" s="68">
        <f>SUBTOTAL(9,Q12:Q15)</f>
        <v>0</v>
      </c>
      <c r="R11" s="6"/>
      <c r="S11" s="8"/>
      <c r="T11" s="8"/>
    </row>
    <row r="12" spans="1:22" ht="11.25" outlineLevel="3" x14ac:dyDescent="0.2">
      <c r="A12" s="10"/>
      <c r="B12" s="96"/>
      <c r="C12" s="97">
        <v>5</v>
      </c>
      <c r="D12" s="98" t="s">
        <v>59</v>
      </c>
      <c r="E12" s="99" t="s">
        <v>63</v>
      </c>
      <c r="F12" s="100" t="s">
        <v>64</v>
      </c>
      <c r="G12" s="98" t="s">
        <v>62</v>
      </c>
      <c r="H12" s="101">
        <v>780</v>
      </c>
      <c r="I12" s="113">
        <v>0</v>
      </c>
      <c r="J12" s="102">
        <f>H12*I12</f>
        <v>0</v>
      </c>
      <c r="K12" s="101">
        <v>0.13188</v>
      </c>
      <c r="L12" s="101">
        <f>H12*K12</f>
        <v>102.8664</v>
      </c>
      <c r="M12" s="101"/>
      <c r="N12" s="101">
        <f>H12*M12</f>
        <v>0</v>
      </c>
      <c r="O12" s="102">
        <v>21</v>
      </c>
      <c r="P12" s="102">
        <f>J12*(O12/100)</f>
        <v>0</v>
      </c>
      <c r="Q12" s="102">
        <f>J12+P12</f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6</v>
      </c>
      <c r="D13" s="98" t="s">
        <v>59</v>
      </c>
      <c r="E13" s="99" t="s">
        <v>65</v>
      </c>
      <c r="F13" s="100" t="s">
        <v>66</v>
      </c>
      <c r="G13" s="98" t="s">
        <v>62</v>
      </c>
      <c r="H13" s="101">
        <v>1200</v>
      </c>
      <c r="I13" s="113">
        <v>0</v>
      </c>
      <c r="J13" s="102">
        <f>H13*I13</f>
        <v>0</v>
      </c>
      <c r="K13" s="101"/>
      <c r="L13" s="101">
        <f>H13*K13</f>
        <v>0</v>
      </c>
      <c r="M13" s="101"/>
      <c r="N13" s="101">
        <f>H13*M13</f>
        <v>0</v>
      </c>
      <c r="O13" s="102">
        <v>21</v>
      </c>
      <c r="P13" s="102">
        <f>J13*(O13/100)</f>
        <v>0</v>
      </c>
      <c r="Q13" s="102">
        <f>J13+P13</f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7</v>
      </c>
      <c r="D14" s="98" t="s">
        <v>59</v>
      </c>
      <c r="E14" s="99" t="s">
        <v>67</v>
      </c>
      <c r="F14" s="100" t="s">
        <v>68</v>
      </c>
      <c r="G14" s="98" t="s">
        <v>62</v>
      </c>
      <c r="H14" s="101">
        <v>1200</v>
      </c>
      <c r="I14" s="113">
        <v>0</v>
      </c>
      <c r="J14" s="102">
        <f>H14*I14</f>
        <v>0</v>
      </c>
      <c r="K14" s="101"/>
      <c r="L14" s="101">
        <f>H14*K14</f>
        <v>0</v>
      </c>
      <c r="M14" s="101"/>
      <c r="N14" s="101">
        <f>H14*M14</f>
        <v>0</v>
      </c>
      <c r="O14" s="102">
        <v>21</v>
      </c>
      <c r="P14" s="102">
        <f>J14*(O14/100)</f>
        <v>0</v>
      </c>
      <c r="Q14" s="102">
        <f>J14+P14</f>
        <v>0</v>
      </c>
      <c r="R14" s="8"/>
      <c r="S14" s="8"/>
      <c r="T14" s="8"/>
    </row>
    <row r="15" spans="1:22" outlineLevel="3" x14ac:dyDescent="0.15">
      <c r="B15" s="6"/>
      <c r="C15" s="6"/>
      <c r="D15" s="6"/>
      <c r="E15" s="6"/>
      <c r="F15" s="6"/>
      <c r="G15" s="6"/>
      <c r="H15" s="6"/>
      <c r="I15" s="8"/>
      <c r="J15" s="8"/>
      <c r="K15" s="6"/>
      <c r="L15" s="6"/>
      <c r="M15" s="6"/>
      <c r="N15" s="6"/>
      <c r="O15" s="6"/>
      <c r="P15" s="8"/>
      <c r="Q15" s="8"/>
    </row>
    <row r="16" spans="1:22" ht="11.25" outlineLevel="2" x14ac:dyDescent="0.2">
      <c r="A16" s="66" t="s">
        <v>44</v>
      </c>
      <c r="B16" s="89">
        <v>3</v>
      </c>
      <c r="C16" s="90"/>
      <c r="D16" s="91" t="s">
        <v>58</v>
      </c>
      <c r="E16" s="91"/>
      <c r="F16" s="92" t="s">
        <v>45</v>
      </c>
      <c r="G16" s="91"/>
      <c r="H16" s="93"/>
      <c r="I16" s="94"/>
      <c r="J16" s="68">
        <f>SUBTOTAL(9,J17:J19)</f>
        <v>0</v>
      </c>
      <c r="K16" s="93"/>
      <c r="L16" s="69">
        <f>SUBTOTAL(9,L17:L19)</f>
        <v>2.1155200000000001</v>
      </c>
      <c r="M16" s="93"/>
      <c r="N16" s="69">
        <f>SUBTOTAL(9,N17:N19)</f>
        <v>0</v>
      </c>
      <c r="O16" s="95"/>
      <c r="P16" s="68">
        <f>SUBTOTAL(9,P17:P19)</f>
        <v>0</v>
      </c>
      <c r="Q16" s="68">
        <f>SUBTOTAL(9,Q17:Q19)</f>
        <v>0</v>
      </c>
      <c r="R16" s="6"/>
      <c r="S16" s="8"/>
      <c r="T16" s="8"/>
    </row>
    <row r="17" spans="1:20" ht="11.25" outlineLevel="3" x14ac:dyDescent="0.2">
      <c r="A17" s="10"/>
      <c r="B17" s="96"/>
      <c r="C17" s="97">
        <v>3</v>
      </c>
      <c r="D17" s="98" t="s">
        <v>59</v>
      </c>
      <c r="E17" s="99" t="s">
        <v>69</v>
      </c>
      <c r="F17" s="100" t="s">
        <v>70</v>
      </c>
      <c r="G17" s="98" t="s">
        <v>71</v>
      </c>
      <c r="H17" s="101">
        <v>1</v>
      </c>
      <c r="I17" s="113">
        <v>0</v>
      </c>
      <c r="J17" s="102">
        <f>H17*I17</f>
        <v>0</v>
      </c>
      <c r="K17" s="101">
        <v>0.42080000000000001</v>
      </c>
      <c r="L17" s="101">
        <f>H17*K17</f>
        <v>0.42080000000000001</v>
      </c>
      <c r="M17" s="101"/>
      <c r="N17" s="101">
        <f>H17*M17</f>
        <v>0</v>
      </c>
      <c r="O17" s="102">
        <v>21</v>
      </c>
      <c r="P17" s="102">
        <f>J17*(O17/100)</f>
        <v>0</v>
      </c>
      <c r="Q17" s="102">
        <f>J17+P17</f>
        <v>0</v>
      </c>
      <c r="R17" s="8"/>
      <c r="S17" s="8"/>
      <c r="T17" s="8"/>
    </row>
    <row r="18" spans="1:20" ht="11.25" outlineLevel="3" x14ac:dyDescent="0.2">
      <c r="A18" s="10"/>
      <c r="B18" s="96"/>
      <c r="C18" s="97">
        <v>4</v>
      </c>
      <c r="D18" s="98" t="s">
        <v>59</v>
      </c>
      <c r="E18" s="99" t="s">
        <v>72</v>
      </c>
      <c r="F18" s="100" t="s">
        <v>73</v>
      </c>
      <c r="G18" s="98" t="s">
        <v>71</v>
      </c>
      <c r="H18" s="101">
        <v>4</v>
      </c>
      <c r="I18" s="113">
        <v>0</v>
      </c>
      <c r="J18" s="102">
        <f>H18*I18</f>
        <v>0</v>
      </c>
      <c r="K18" s="101">
        <v>0.42368</v>
      </c>
      <c r="L18" s="101">
        <f>H18*K18</f>
        <v>1.69472</v>
      </c>
      <c r="M18" s="101"/>
      <c r="N18" s="101">
        <f>H18*M18</f>
        <v>0</v>
      </c>
      <c r="O18" s="102">
        <v>21</v>
      </c>
      <c r="P18" s="102">
        <f>J18*(O18/100)</f>
        <v>0</v>
      </c>
      <c r="Q18" s="102">
        <f>J18+P18</f>
        <v>0</v>
      </c>
      <c r="R18" s="8"/>
      <c r="S18" s="8"/>
      <c r="T18" s="8"/>
    </row>
    <row r="19" spans="1:20" outlineLevel="3" x14ac:dyDescent="0.15">
      <c r="B19" s="6"/>
      <c r="C19" s="6"/>
      <c r="D19" s="6"/>
      <c r="E19" s="6"/>
      <c r="F19" s="6"/>
      <c r="G19" s="6"/>
      <c r="H19" s="6"/>
      <c r="I19" s="8"/>
      <c r="J19" s="8"/>
      <c r="K19" s="6"/>
      <c r="L19" s="6"/>
      <c r="M19" s="6"/>
      <c r="N19" s="6"/>
      <c r="O19" s="6"/>
      <c r="P19" s="8"/>
      <c r="Q19" s="8"/>
    </row>
    <row r="20" spans="1:20" ht="11.25" outlineLevel="2" x14ac:dyDescent="0.2">
      <c r="A20" s="66" t="s">
        <v>46</v>
      </c>
      <c r="B20" s="89">
        <v>3</v>
      </c>
      <c r="C20" s="90"/>
      <c r="D20" s="91" t="s">
        <v>58</v>
      </c>
      <c r="E20" s="91"/>
      <c r="F20" s="92" t="s">
        <v>47</v>
      </c>
      <c r="G20" s="91"/>
      <c r="H20" s="93"/>
      <c r="I20" s="94"/>
      <c r="J20" s="68">
        <f>SUBTOTAL(9,J21:J26)</f>
        <v>0</v>
      </c>
      <c r="K20" s="93"/>
      <c r="L20" s="69">
        <f>SUBTOTAL(9,L21:L26)</f>
        <v>0.11298</v>
      </c>
      <c r="M20" s="93"/>
      <c r="N20" s="69">
        <f>SUBTOTAL(9,N21:N26)</f>
        <v>0</v>
      </c>
      <c r="O20" s="95"/>
      <c r="P20" s="68">
        <f>SUBTOTAL(9,P21:P26)</f>
        <v>0</v>
      </c>
      <c r="Q20" s="68">
        <f>SUBTOTAL(9,Q21:Q26)</f>
        <v>0</v>
      </c>
      <c r="R20" s="6"/>
      <c r="S20" s="8"/>
      <c r="T20" s="8"/>
    </row>
    <row r="21" spans="1:20" ht="11.25" outlineLevel="3" x14ac:dyDescent="0.2">
      <c r="A21" s="10"/>
      <c r="B21" s="96"/>
      <c r="C21" s="97">
        <v>8</v>
      </c>
      <c r="D21" s="98" t="s">
        <v>59</v>
      </c>
      <c r="E21" s="99" t="s">
        <v>74</v>
      </c>
      <c r="F21" s="100" t="s">
        <v>75</v>
      </c>
      <c r="G21" s="98" t="s">
        <v>76</v>
      </c>
      <c r="H21" s="101">
        <v>12</v>
      </c>
      <c r="I21" s="113">
        <v>0</v>
      </c>
      <c r="J21" s="102">
        <f>H21*I21</f>
        <v>0</v>
      </c>
      <c r="K21" s="101">
        <v>1.0000000000000001E-5</v>
      </c>
      <c r="L21" s="101">
        <f>H21*K21</f>
        <v>1.2000000000000002E-4</v>
      </c>
      <c r="M21" s="101"/>
      <c r="N21" s="101">
        <f>H21*M21</f>
        <v>0</v>
      </c>
      <c r="O21" s="102">
        <v>21</v>
      </c>
      <c r="P21" s="102">
        <f>J21*(O21/100)</f>
        <v>0</v>
      </c>
      <c r="Q21" s="102">
        <f>J21+P21</f>
        <v>0</v>
      </c>
      <c r="R21" s="8"/>
      <c r="S21" s="8"/>
      <c r="T21" s="8"/>
    </row>
    <row r="22" spans="1:20" ht="11.25" outlineLevel="3" x14ac:dyDescent="0.2">
      <c r="A22" s="10"/>
      <c r="B22" s="96"/>
      <c r="C22" s="97">
        <v>9</v>
      </c>
      <c r="D22" s="98" t="s">
        <v>59</v>
      </c>
      <c r="E22" s="99" t="s">
        <v>77</v>
      </c>
      <c r="F22" s="100" t="s">
        <v>78</v>
      </c>
      <c r="G22" s="98" t="s">
        <v>76</v>
      </c>
      <c r="H22" s="101">
        <v>12</v>
      </c>
      <c r="I22" s="113">
        <v>0</v>
      </c>
      <c r="J22" s="102">
        <f>H22*I22</f>
        <v>0</v>
      </c>
      <c r="K22" s="101">
        <v>8.8000000000000003E-4</v>
      </c>
      <c r="L22" s="101">
        <f>H22*K22</f>
        <v>1.056E-2</v>
      </c>
      <c r="M22" s="101"/>
      <c r="N22" s="101">
        <f>H22*M22</f>
        <v>0</v>
      </c>
      <c r="O22" s="102">
        <v>21</v>
      </c>
      <c r="P22" s="102">
        <f>J22*(O22/100)</f>
        <v>0</v>
      </c>
      <c r="Q22" s="102">
        <f>J22+P22</f>
        <v>0</v>
      </c>
      <c r="R22" s="8"/>
      <c r="S22" s="8"/>
      <c r="T22" s="8"/>
    </row>
    <row r="23" spans="1:20" ht="11.25" outlineLevel="3" x14ac:dyDescent="0.2">
      <c r="A23" s="10"/>
      <c r="B23" s="96"/>
      <c r="C23" s="97">
        <v>10</v>
      </c>
      <c r="D23" s="98" t="s">
        <v>59</v>
      </c>
      <c r="E23" s="99" t="s">
        <v>79</v>
      </c>
      <c r="F23" s="100" t="s">
        <v>80</v>
      </c>
      <c r="G23" s="98" t="s">
        <v>76</v>
      </c>
      <c r="H23" s="101">
        <v>310</v>
      </c>
      <c r="I23" s="113">
        <v>0</v>
      </c>
      <c r="J23" s="102">
        <f>H23*I23</f>
        <v>0</v>
      </c>
      <c r="K23" s="101"/>
      <c r="L23" s="101">
        <f>H23*K23</f>
        <v>0</v>
      </c>
      <c r="M23" s="101"/>
      <c r="N23" s="101">
        <f>H23*M23</f>
        <v>0</v>
      </c>
      <c r="O23" s="102">
        <v>21</v>
      </c>
      <c r="P23" s="102">
        <f>J23*(O23/100)</f>
        <v>0</v>
      </c>
      <c r="Q23" s="102">
        <f>J23+P23</f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11</v>
      </c>
      <c r="D24" s="98" t="s">
        <v>59</v>
      </c>
      <c r="E24" s="99" t="s">
        <v>81</v>
      </c>
      <c r="F24" s="100" t="s">
        <v>82</v>
      </c>
      <c r="G24" s="98" t="s">
        <v>76</v>
      </c>
      <c r="H24" s="101">
        <v>260</v>
      </c>
      <c r="I24" s="113">
        <v>0</v>
      </c>
      <c r="J24" s="102">
        <f>H24*I24</f>
        <v>0</v>
      </c>
      <c r="K24" s="101">
        <v>3.3E-4</v>
      </c>
      <c r="L24" s="101">
        <f>H24*K24</f>
        <v>8.5800000000000001E-2</v>
      </c>
      <c r="M24" s="101"/>
      <c r="N24" s="101">
        <f>H24*M24</f>
        <v>0</v>
      </c>
      <c r="O24" s="102">
        <v>21</v>
      </c>
      <c r="P24" s="102">
        <f>J24*(O24/100)</f>
        <v>0</v>
      </c>
      <c r="Q24" s="102">
        <f>J24+P24</f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12</v>
      </c>
      <c r="D25" s="98" t="s">
        <v>59</v>
      </c>
      <c r="E25" s="99" t="s">
        <v>83</v>
      </c>
      <c r="F25" s="100" t="s">
        <v>84</v>
      </c>
      <c r="G25" s="98" t="s">
        <v>76</v>
      </c>
      <c r="H25" s="101">
        <v>50</v>
      </c>
      <c r="I25" s="113">
        <v>0</v>
      </c>
      <c r="J25" s="102">
        <f>H25*I25</f>
        <v>0</v>
      </c>
      <c r="K25" s="101">
        <v>3.3E-4</v>
      </c>
      <c r="L25" s="101">
        <f>H25*K25</f>
        <v>1.6500000000000001E-2</v>
      </c>
      <c r="M25" s="101"/>
      <c r="N25" s="101">
        <f>H25*M25</f>
        <v>0</v>
      </c>
      <c r="O25" s="102">
        <v>21</v>
      </c>
      <c r="P25" s="102">
        <f>J25*(O25/100)</f>
        <v>0</v>
      </c>
      <c r="Q25" s="102">
        <f>J25+P25</f>
        <v>0</v>
      </c>
      <c r="R25" s="8"/>
      <c r="S25" s="8"/>
      <c r="T25" s="8"/>
    </row>
    <row r="26" spans="1:20" outlineLevel="3" x14ac:dyDescent="0.15">
      <c r="B26" s="6"/>
      <c r="C26" s="6"/>
      <c r="D26" s="6"/>
      <c r="E26" s="6"/>
      <c r="F26" s="6"/>
      <c r="G26" s="6"/>
      <c r="H26" s="6"/>
      <c r="I26" s="8"/>
      <c r="J26" s="8"/>
      <c r="K26" s="6"/>
      <c r="L26" s="6"/>
      <c r="M26" s="6"/>
      <c r="N26" s="6"/>
      <c r="O26" s="6"/>
      <c r="P26" s="8"/>
      <c r="Q26" s="8"/>
    </row>
    <row r="27" spans="1:20" ht="11.25" outlineLevel="2" x14ac:dyDescent="0.2">
      <c r="A27" s="66" t="s">
        <v>48</v>
      </c>
      <c r="B27" s="89">
        <v>3</v>
      </c>
      <c r="C27" s="90"/>
      <c r="D27" s="91" t="s">
        <v>58</v>
      </c>
      <c r="E27" s="91"/>
      <c r="F27" s="92" t="s">
        <v>49</v>
      </c>
      <c r="G27" s="91"/>
      <c r="H27" s="93"/>
      <c r="I27" s="94"/>
      <c r="J27" s="68">
        <f>SUBTOTAL(9,J28:J31)</f>
        <v>0</v>
      </c>
      <c r="K27" s="93"/>
      <c r="L27" s="69">
        <f>SUBTOTAL(9,L28:L31)</f>
        <v>0</v>
      </c>
      <c r="M27" s="93"/>
      <c r="N27" s="69">
        <f>SUBTOTAL(9,N28:N31)</f>
        <v>0</v>
      </c>
      <c r="O27" s="95"/>
      <c r="P27" s="68">
        <f>SUBTOTAL(9,P28:P31)</f>
        <v>0</v>
      </c>
      <c r="Q27" s="68">
        <f>SUBTOTAL(9,Q28:Q31)</f>
        <v>0</v>
      </c>
      <c r="R27" s="6"/>
      <c r="S27" s="8"/>
      <c r="T27" s="8"/>
    </row>
    <row r="28" spans="1:20" ht="11.25" outlineLevel="3" x14ac:dyDescent="0.2">
      <c r="A28" s="10"/>
      <c r="B28" s="96"/>
      <c r="C28" s="97">
        <v>13</v>
      </c>
      <c r="D28" s="98" t="s">
        <v>59</v>
      </c>
      <c r="E28" s="99" t="s">
        <v>85</v>
      </c>
      <c r="F28" s="100" t="s">
        <v>86</v>
      </c>
      <c r="G28" s="98" t="s">
        <v>87</v>
      </c>
      <c r="H28" s="101">
        <v>138</v>
      </c>
      <c r="I28" s="113">
        <v>0</v>
      </c>
      <c r="J28" s="102">
        <f>H28*I28</f>
        <v>0</v>
      </c>
      <c r="K28" s="101"/>
      <c r="L28" s="101">
        <f>H28*K28</f>
        <v>0</v>
      </c>
      <c r="M28" s="101"/>
      <c r="N28" s="101">
        <f>H28*M28</f>
        <v>0</v>
      </c>
      <c r="O28" s="102">
        <v>21</v>
      </c>
      <c r="P28" s="102">
        <f>J28*(O28/100)</f>
        <v>0</v>
      </c>
      <c r="Q28" s="102">
        <f>J28+P28</f>
        <v>0</v>
      </c>
      <c r="R28" s="8"/>
      <c r="S28" s="8"/>
      <c r="T28" s="8"/>
    </row>
    <row r="29" spans="1:20" ht="11.25" outlineLevel="3" x14ac:dyDescent="0.2">
      <c r="A29" s="10"/>
      <c r="B29" s="96"/>
      <c r="C29" s="97">
        <v>14</v>
      </c>
      <c r="D29" s="98" t="s">
        <v>59</v>
      </c>
      <c r="E29" s="99" t="s">
        <v>88</v>
      </c>
      <c r="F29" s="100" t="s">
        <v>89</v>
      </c>
      <c r="G29" s="98" t="s">
        <v>87</v>
      </c>
      <c r="H29" s="101">
        <v>138</v>
      </c>
      <c r="I29" s="113">
        <v>0</v>
      </c>
      <c r="J29" s="102">
        <f>H29*I29</f>
        <v>0</v>
      </c>
      <c r="K29" s="101"/>
      <c r="L29" s="101">
        <f>H29*K29</f>
        <v>0</v>
      </c>
      <c r="M29" s="101"/>
      <c r="N29" s="101">
        <f>H29*M29</f>
        <v>0</v>
      </c>
      <c r="O29" s="102">
        <v>21</v>
      </c>
      <c r="P29" s="102">
        <f>J29*(O29/100)</f>
        <v>0</v>
      </c>
      <c r="Q29" s="102">
        <f>J29+P29</f>
        <v>0</v>
      </c>
      <c r="R29" s="8"/>
      <c r="S29" s="8"/>
      <c r="T29" s="8"/>
    </row>
    <row r="30" spans="1:20" ht="11.25" outlineLevel="3" x14ac:dyDescent="0.2">
      <c r="A30" s="10"/>
      <c r="B30" s="96"/>
      <c r="C30" s="97">
        <v>15</v>
      </c>
      <c r="D30" s="98" t="s">
        <v>59</v>
      </c>
      <c r="E30" s="99" t="s">
        <v>90</v>
      </c>
      <c r="F30" s="100" t="s">
        <v>91</v>
      </c>
      <c r="G30" s="98" t="s">
        <v>87</v>
      </c>
      <c r="H30" s="101">
        <v>138</v>
      </c>
      <c r="I30" s="113">
        <v>0</v>
      </c>
      <c r="J30" s="102">
        <f>H30*I30</f>
        <v>0</v>
      </c>
      <c r="K30" s="101"/>
      <c r="L30" s="101">
        <f>H30*K30</f>
        <v>0</v>
      </c>
      <c r="M30" s="101"/>
      <c r="N30" s="101">
        <f>H30*M30</f>
        <v>0</v>
      </c>
      <c r="O30" s="102">
        <v>21</v>
      </c>
      <c r="P30" s="102">
        <f>J30*(O30/100)</f>
        <v>0</v>
      </c>
      <c r="Q30" s="102">
        <f>J30+P30</f>
        <v>0</v>
      </c>
      <c r="R30" s="8"/>
      <c r="S30" s="8"/>
      <c r="T30" s="8"/>
    </row>
    <row r="31" spans="1:20" outlineLevel="3" x14ac:dyDescent="0.15">
      <c r="B31" s="6"/>
      <c r="C31" s="6"/>
      <c r="D31" s="6"/>
      <c r="E31" s="6"/>
      <c r="F31" s="6"/>
      <c r="G31" s="6"/>
      <c r="H31" s="6"/>
      <c r="I31" s="8"/>
      <c r="J31" s="8"/>
      <c r="K31" s="6"/>
      <c r="L31" s="6"/>
      <c r="M31" s="6"/>
      <c r="N31" s="6"/>
      <c r="O31" s="6"/>
      <c r="P31" s="8"/>
      <c r="Q31" s="8"/>
    </row>
    <row r="32" spans="1:20" ht="11.25" outlineLevel="2" x14ac:dyDescent="0.2">
      <c r="A32" s="66" t="s">
        <v>50</v>
      </c>
      <c r="B32" s="89">
        <v>3</v>
      </c>
      <c r="C32" s="90"/>
      <c r="D32" s="91" t="s">
        <v>58</v>
      </c>
      <c r="E32" s="91"/>
      <c r="F32" s="92" t="s">
        <v>51</v>
      </c>
      <c r="G32" s="91"/>
      <c r="H32" s="93"/>
      <c r="I32" s="94"/>
      <c r="J32" s="68">
        <f>SUBTOTAL(9,J33:J34)</f>
        <v>0</v>
      </c>
      <c r="K32" s="93"/>
      <c r="L32" s="69">
        <f>SUBTOTAL(9,L33:L34)</f>
        <v>0</v>
      </c>
      <c r="M32" s="93"/>
      <c r="N32" s="69">
        <f>SUBTOTAL(9,N33:N34)</f>
        <v>0</v>
      </c>
      <c r="O32" s="95"/>
      <c r="P32" s="68">
        <f>SUBTOTAL(9,P33:P34)</f>
        <v>0</v>
      </c>
      <c r="Q32" s="68">
        <f>SUBTOTAL(9,Q33:Q34)</f>
        <v>0</v>
      </c>
      <c r="R32" s="6"/>
      <c r="S32" s="8"/>
      <c r="T32" s="8"/>
    </row>
    <row r="33" spans="1:20" ht="11.25" outlineLevel="3" x14ac:dyDescent="0.2">
      <c r="A33" s="10"/>
      <c r="B33" s="96"/>
      <c r="C33" s="97">
        <v>1</v>
      </c>
      <c r="D33" s="98" t="s">
        <v>92</v>
      </c>
      <c r="E33" s="99" t="s">
        <v>93</v>
      </c>
      <c r="F33" s="100" t="s">
        <v>94</v>
      </c>
      <c r="G33" s="98" t="s">
        <v>95</v>
      </c>
      <c r="H33" s="101">
        <v>2</v>
      </c>
      <c r="I33" s="113">
        <v>0</v>
      </c>
      <c r="J33" s="102">
        <f>H33*I33</f>
        <v>0</v>
      </c>
      <c r="K33" s="101"/>
      <c r="L33" s="101">
        <f>H33*K33</f>
        <v>0</v>
      </c>
      <c r="M33" s="101"/>
      <c r="N33" s="101">
        <f>H33*M33</f>
        <v>0</v>
      </c>
      <c r="O33" s="102">
        <v>21</v>
      </c>
      <c r="P33" s="102">
        <f>J33*(O33/100)</f>
        <v>0</v>
      </c>
      <c r="Q33" s="102">
        <f>J33+P33</f>
        <v>0</v>
      </c>
      <c r="R33" s="8"/>
      <c r="S33" s="8"/>
      <c r="T33" s="8"/>
    </row>
    <row r="34" spans="1:20" outlineLevel="3" x14ac:dyDescent="0.15">
      <c r="B34" s="6"/>
      <c r="C34" s="6"/>
      <c r="D34" s="6"/>
      <c r="E34" s="6"/>
      <c r="F34" s="6"/>
      <c r="G34" s="6"/>
      <c r="H34" s="6"/>
      <c r="I34" s="8"/>
      <c r="J34" s="8"/>
      <c r="K34" s="6"/>
      <c r="L34" s="6"/>
      <c r="M34" s="6"/>
      <c r="N34" s="6"/>
      <c r="O34" s="6"/>
      <c r="P34" s="8"/>
      <c r="Q34" s="8"/>
    </row>
    <row r="35" spans="1:20" ht="11.25" outlineLevel="2" x14ac:dyDescent="0.2">
      <c r="A35" s="66" t="s">
        <v>52</v>
      </c>
      <c r="B35" s="89">
        <v>3</v>
      </c>
      <c r="C35" s="90"/>
      <c r="D35" s="91" t="s">
        <v>58</v>
      </c>
      <c r="E35" s="91"/>
      <c r="F35" s="92" t="s">
        <v>53</v>
      </c>
      <c r="G35" s="91"/>
      <c r="H35" s="93"/>
      <c r="I35" s="94"/>
      <c r="J35" s="68">
        <f>SUBTOTAL(9,J36:J37)</f>
        <v>0</v>
      </c>
      <c r="K35" s="93"/>
      <c r="L35" s="69">
        <f>SUBTOTAL(9,L36:L37)</f>
        <v>0</v>
      </c>
      <c r="M35" s="93"/>
      <c r="N35" s="69">
        <f>SUBTOTAL(9,N36:N37)</f>
        <v>0</v>
      </c>
      <c r="O35" s="95"/>
      <c r="P35" s="68">
        <f>SUBTOTAL(9,P36:P37)</f>
        <v>0</v>
      </c>
      <c r="Q35" s="68">
        <f>SUBTOTAL(9,Q36:Q37)</f>
        <v>0</v>
      </c>
      <c r="R35" s="6"/>
      <c r="S35" s="8"/>
      <c r="T35" s="8"/>
    </row>
    <row r="36" spans="1:20" ht="11.25" outlineLevel="3" x14ac:dyDescent="0.2">
      <c r="A36" s="10"/>
      <c r="B36" s="96"/>
      <c r="C36" s="97">
        <v>16</v>
      </c>
      <c r="D36" s="98" t="s">
        <v>92</v>
      </c>
      <c r="E36" s="99" t="s">
        <v>96</v>
      </c>
      <c r="F36" s="100" t="s">
        <v>97</v>
      </c>
      <c r="G36" s="98" t="s">
        <v>98</v>
      </c>
      <c r="H36" s="101">
        <v>1</v>
      </c>
      <c r="I36" s="113">
        <v>0</v>
      </c>
      <c r="J36" s="102">
        <f>H36*I36</f>
        <v>0</v>
      </c>
      <c r="K36" s="101"/>
      <c r="L36" s="101">
        <f>H36*K36</f>
        <v>0</v>
      </c>
      <c r="M36" s="101"/>
      <c r="N36" s="101">
        <f>H36*M36</f>
        <v>0</v>
      </c>
      <c r="O36" s="102">
        <v>21</v>
      </c>
      <c r="P36" s="102">
        <f>J36*(O36/100)</f>
        <v>0</v>
      </c>
      <c r="Q36" s="102">
        <f>J36+P36</f>
        <v>0</v>
      </c>
      <c r="R36" s="8"/>
      <c r="S36" s="8"/>
      <c r="T36" s="8"/>
    </row>
    <row r="37" spans="1:20" outlineLevel="3" x14ac:dyDescent="0.15">
      <c r="B37" s="6"/>
      <c r="C37" s="6"/>
      <c r="D37" s="6"/>
      <c r="E37" s="6"/>
      <c r="F37" s="6"/>
      <c r="G37" s="6"/>
      <c r="H37" s="6"/>
      <c r="I37" s="8"/>
      <c r="J37" s="8"/>
      <c r="K37" s="6"/>
      <c r="L37" s="6"/>
      <c r="M37" s="6"/>
      <c r="N37" s="6"/>
      <c r="O37" s="6"/>
      <c r="P37" s="8"/>
      <c r="Q37" s="8"/>
    </row>
    <row r="38" spans="1:20" outlineLevel="1" x14ac:dyDescent="0.15"/>
  </sheetData>
  <sheetProtection algorithmName="SHA-512" hashValue="qS7ClALoP9cbAXgI/P9WzNenFxEWYCEW34EN1+lULscfSLLOKF5w+dfZRARInH2dKaZul0DhkwBmgFF53FOZqQ==" saltValue="nj4Quf07H910MxTjbazmTA==" spinCount="100000" sheet="1" objects="1" scenarios="1"/>
  <protectedRanges>
    <protectedRange sqref="I9 I12 I13 I14 I17 I18 I21 I22 I23 I24 I25 I28 I29 I30 I33 I36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Ladova - parkoviště nad ČS PHM Shell - oprava vozovky - Nabídka</dc:subject>
  <dc:creator>RVLCEK</dc:creator>
  <cp:lastModifiedBy>Vlček Roman</cp:lastModifiedBy>
  <dcterms:created xsi:type="dcterms:W3CDTF">2025-03-27T13:28:59Z</dcterms:created>
  <dcterms:modified xsi:type="dcterms:W3CDTF">2025-04-23T08:30:32Z</dcterms:modified>
</cp:coreProperties>
</file>