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okry\Desktop\OMOSRI\VZ\2025\Malování MŠ\MŠ Dobětice\"/>
    </mc:Choice>
  </mc:AlternateContent>
  <xr:revisionPtr revIDLastSave="0" documentId="13_ncr:1_{AFFD2721-8CD1-4E15-B753-B59AA90E454A}" xr6:coauthVersionLast="47" xr6:coauthVersionMax="47" xr10:uidLastSave="{00000000-0000-0000-0000-000000000000}"/>
  <bookViews>
    <workbookView xWindow="-120" yWindow="-120" windowWidth="29040" windowHeight="15720" xr2:uid="{223BB267-2FE8-426C-809F-3ADB08F3A352}"/>
  </bookViews>
  <sheets>
    <sheet name="List1" sheetId="1" r:id="rId1"/>
  </sheets>
  <externalReferences>
    <externalReference r:id="rId2"/>
  </externalReferences>
  <definedNames>
    <definedName name="vorn_sum">[1]VORN!$I$36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1" i="1" l="1"/>
  <c r="BC31" i="1"/>
  <c r="AO31" i="1"/>
  <c r="AN31" i="1"/>
  <c r="AG31" i="1"/>
  <c r="Y31" i="1"/>
  <c r="M31" i="1"/>
  <c r="BE31" i="1" s="1"/>
  <c r="K31" i="1"/>
  <c r="K28" i="1" s="1"/>
  <c r="J31" i="1"/>
  <c r="J28" i="1" s="1"/>
  <c r="I31" i="1"/>
  <c r="BI30" i="1"/>
  <c r="Y30" i="1" s="1"/>
  <c r="BC30" i="1"/>
  <c r="AO30" i="1"/>
  <c r="AN30" i="1"/>
  <c r="AG30" i="1"/>
  <c r="M30" i="1"/>
  <c r="BE30" i="1" s="1"/>
  <c r="K30" i="1"/>
  <c r="J30" i="1"/>
  <c r="I30" i="1"/>
  <c r="BI29" i="1"/>
  <c r="BC29" i="1"/>
  <c r="AO29" i="1"/>
  <c r="AN29" i="1"/>
  <c r="AG29" i="1"/>
  <c r="Y29" i="1"/>
  <c r="M29" i="1"/>
  <c r="BE29" i="1" s="1"/>
  <c r="K29" i="1"/>
  <c r="J29" i="1"/>
  <c r="I29" i="1"/>
  <c r="M28" i="1"/>
  <c r="BJ27" i="1"/>
  <c r="BD27" i="1"/>
  <c r="AP27" i="1"/>
  <c r="AO27" i="1"/>
  <c r="AL27" i="1"/>
  <c r="AJ27" i="1"/>
  <c r="AH27" i="1"/>
  <c r="AG27" i="1"/>
  <c r="AF27" i="1"/>
  <c r="AC27" i="1"/>
  <c r="AB27" i="1"/>
  <c r="Z27" i="1"/>
  <c r="M27" i="1"/>
  <c r="BF27" i="1" s="1"/>
  <c r="K27" i="1"/>
  <c r="AK27" i="1" s="1"/>
  <c r="J27" i="1"/>
  <c r="I27" i="1"/>
  <c r="BI26" i="1"/>
  <c r="BC26" i="1"/>
  <c r="AO26" i="1"/>
  <c r="AN26" i="1"/>
  <c r="AG26" i="1"/>
  <c r="Y26" i="1"/>
  <c r="M26" i="1"/>
  <c r="BE26" i="1" s="1"/>
  <c r="K26" i="1"/>
  <c r="J26" i="1"/>
  <c r="I26" i="1"/>
  <c r="BI25" i="1"/>
  <c r="BC25" i="1"/>
  <c r="AO25" i="1"/>
  <c r="AN25" i="1"/>
  <c r="AG25" i="1"/>
  <c r="Y25" i="1"/>
  <c r="M25" i="1"/>
  <c r="BE25" i="1" s="1"/>
  <c r="K25" i="1"/>
  <c r="J25" i="1"/>
  <c r="I25" i="1"/>
  <c r="BI24" i="1"/>
  <c r="BC24" i="1"/>
  <c r="AO24" i="1"/>
  <c r="AN24" i="1"/>
  <c r="AG24" i="1"/>
  <c r="Y24" i="1"/>
  <c r="M24" i="1"/>
  <c r="BE24" i="1" s="1"/>
  <c r="K24" i="1"/>
  <c r="J24" i="1"/>
  <c r="I24" i="1"/>
  <c r="BI23" i="1"/>
  <c r="BC23" i="1"/>
  <c r="AO23" i="1"/>
  <c r="AN23" i="1"/>
  <c r="AG23" i="1"/>
  <c r="Y23" i="1"/>
  <c r="M23" i="1"/>
  <c r="BE23" i="1" s="1"/>
  <c r="K23" i="1"/>
  <c r="J23" i="1"/>
  <c r="I23" i="1"/>
  <c r="BI22" i="1"/>
  <c r="BC22" i="1"/>
  <c r="AO22" i="1"/>
  <c r="AN22" i="1"/>
  <c r="AG22" i="1"/>
  <c r="Y22" i="1"/>
  <c r="M22" i="1"/>
  <c r="BE22" i="1" s="1"/>
  <c r="K22" i="1"/>
  <c r="J22" i="1"/>
  <c r="I22" i="1"/>
  <c r="BI21" i="1"/>
  <c r="BC21" i="1"/>
  <c r="AO21" i="1"/>
  <c r="AN21" i="1"/>
  <c r="AG21" i="1"/>
  <c r="Y21" i="1"/>
  <c r="M21" i="1"/>
  <c r="BE21" i="1" s="1"/>
  <c r="K21" i="1"/>
  <c r="J21" i="1"/>
  <c r="I21" i="1"/>
  <c r="BI20" i="1"/>
  <c r="BC20" i="1"/>
  <c r="AO20" i="1"/>
  <c r="AN20" i="1"/>
  <c r="AG20" i="1"/>
  <c r="Y20" i="1"/>
  <c r="M20" i="1"/>
  <c r="BE20" i="1" s="1"/>
  <c r="K20" i="1"/>
  <c r="J20" i="1"/>
  <c r="I20" i="1"/>
  <c r="BI19" i="1"/>
  <c r="BC19" i="1"/>
  <c r="AO19" i="1"/>
  <c r="AN19" i="1"/>
  <c r="AG19" i="1"/>
  <c r="Y19" i="1"/>
  <c r="M19" i="1"/>
  <c r="BE19" i="1" s="1"/>
  <c r="K19" i="1"/>
  <c r="J19" i="1"/>
  <c r="I19" i="1"/>
  <c r="BI18" i="1"/>
  <c r="BC18" i="1"/>
  <c r="AO18" i="1"/>
  <c r="AN18" i="1"/>
  <c r="AG18" i="1"/>
  <c r="Y18" i="1"/>
  <c r="M18" i="1"/>
  <c r="BE18" i="1" s="1"/>
  <c r="K18" i="1"/>
  <c r="J18" i="1"/>
  <c r="I18" i="1"/>
  <c r="BI17" i="1"/>
  <c r="BC17" i="1"/>
  <c r="AO17" i="1"/>
  <c r="J17" i="1" s="1"/>
  <c r="J15" i="1" s="1"/>
  <c r="AN17" i="1"/>
  <c r="I17" i="1" s="1"/>
  <c r="I15" i="1" s="1"/>
  <c r="AG17" i="1"/>
  <c r="Y17" i="1"/>
  <c r="M17" i="1"/>
  <c r="BE17" i="1" s="1"/>
  <c r="K17" i="1"/>
  <c r="BI16" i="1"/>
  <c r="BC16" i="1"/>
  <c r="AO16" i="1"/>
  <c r="AN16" i="1"/>
  <c r="AG16" i="1"/>
  <c r="Y16" i="1"/>
  <c r="M16" i="1"/>
  <c r="BE16" i="1" s="1"/>
  <c r="K16" i="1"/>
  <c r="J16" i="1"/>
  <c r="I16" i="1"/>
  <c r="M15" i="1"/>
  <c r="K15" i="1"/>
  <c r="BI14" i="1"/>
  <c r="BC14" i="1"/>
  <c r="AO14" i="1"/>
  <c r="AN14" i="1"/>
  <c r="AG14" i="1"/>
  <c r="Y14" i="1"/>
  <c r="M14" i="1"/>
  <c r="BE14" i="1" s="1"/>
  <c r="K14" i="1"/>
  <c r="J14" i="1"/>
  <c r="I14" i="1"/>
  <c r="BI13" i="1"/>
  <c r="BC13" i="1"/>
  <c r="AO13" i="1"/>
  <c r="J13" i="1" s="1"/>
  <c r="J12" i="1" s="1"/>
  <c r="AN13" i="1"/>
  <c r="I13" i="1" s="1"/>
  <c r="I12" i="1" s="1"/>
  <c r="AG13" i="1"/>
  <c r="Y13" i="1"/>
  <c r="M13" i="1"/>
  <c r="BE13" i="1" s="1"/>
  <c r="K13" i="1"/>
  <c r="M12" i="1"/>
  <c r="K12" i="1"/>
  <c r="AT1" i="1"/>
  <c r="AS1" i="1"/>
  <c r="AR1" i="1"/>
  <c r="I28" i="1" l="1"/>
  <c r="K32" i="1"/>
  <c r="AK13" i="1"/>
  <c r="AJ13" i="1"/>
  <c r="AI13" i="1"/>
  <c r="BG13" i="1"/>
  <c r="AV13" i="1"/>
  <c r="BH13" i="1"/>
  <c r="AW13" i="1"/>
  <c r="AK14" i="1"/>
  <c r="AJ14" i="1"/>
  <c r="AI14" i="1"/>
  <c r="BG14" i="1"/>
  <c r="AV14" i="1"/>
  <c r="BH14" i="1"/>
  <c r="AW14" i="1"/>
  <c r="AK16" i="1"/>
  <c r="AJ16" i="1"/>
  <c r="AI16" i="1"/>
  <c r="BG16" i="1"/>
  <c r="AV16" i="1"/>
  <c r="BH16" i="1"/>
  <c r="AW16" i="1"/>
  <c r="AK17" i="1"/>
  <c r="AJ17" i="1"/>
  <c r="AI17" i="1"/>
  <c r="BG17" i="1"/>
  <c r="AV17" i="1"/>
  <c r="BH17" i="1"/>
  <c r="AW17" i="1"/>
  <c r="AK18" i="1"/>
  <c r="AJ18" i="1"/>
  <c r="AI18" i="1"/>
  <c r="BG18" i="1"/>
  <c r="AV18" i="1"/>
  <c r="BH18" i="1"/>
  <c r="AW18" i="1"/>
  <c r="AK19" i="1"/>
  <c r="AJ19" i="1"/>
  <c r="AI19" i="1"/>
  <c r="BG19" i="1"/>
  <c r="AV19" i="1"/>
  <c r="BH19" i="1"/>
  <c r="AW19" i="1"/>
  <c r="AK20" i="1"/>
  <c r="AJ20" i="1"/>
  <c r="AI20" i="1"/>
  <c r="BG20" i="1"/>
  <c r="AV20" i="1"/>
  <c r="BH20" i="1"/>
  <c r="AW20" i="1"/>
  <c r="AK21" i="1"/>
  <c r="AJ21" i="1"/>
  <c r="AI21" i="1"/>
  <c r="BG21" i="1"/>
  <c r="AV21" i="1"/>
  <c r="BH21" i="1"/>
  <c r="AW21" i="1"/>
  <c r="AK22" i="1"/>
  <c r="AJ22" i="1"/>
  <c r="AI22" i="1"/>
  <c r="BG22" i="1"/>
  <c r="AV22" i="1"/>
  <c r="BH22" i="1"/>
  <c r="AW22" i="1"/>
  <c r="AK23" i="1"/>
  <c r="AJ23" i="1"/>
  <c r="AI23" i="1"/>
  <c r="BG23" i="1"/>
  <c r="AV23" i="1"/>
  <c r="BH23" i="1"/>
  <c r="AW23" i="1"/>
  <c r="AK24" i="1"/>
  <c r="AJ24" i="1"/>
  <c r="AI24" i="1"/>
  <c r="BG24" i="1"/>
  <c r="AV24" i="1"/>
  <c r="BH24" i="1"/>
  <c r="AW24" i="1"/>
  <c r="AK25" i="1"/>
  <c r="AJ25" i="1"/>
  <c r="AI25" i="1"/>
  <c r="BG25" i="1"/>
  <c r="AV25" i="1"/>
  <c r="BH25" i="1"/>
  <c r="AW25" i="1"/>
  <c r="AK26" i="1"/>
  <c r="AJ26" i="1"/>
  <c r="AI26" i="1"/>
  <c r="BG26" i="1"/>
  <c r="AV26" i="1"/>
  <c r="BH26" i="1"/>
  <c r="AW26" i="1"/>
  <c r="BH27" i="1"/>
  <c r="AD27" i="1" s="1"/>
  <c r="AW27" i="1"/>
  <c r="BI27" i="1"/>
  <c r="AE27" i="1" s="1"/>
  <c r="AX27" i="1"/>
  <c r="AK29" i="1"/>
  <c r="AJ29" i="1"/>
  <c r="AI29" i="1"/>
  <c r="BG29" i="1"/>
  <c r="AV29" i="1"/>
  <c r="BH29" i="1"/>
  <c r="AW29" i="1"/>
  <c r="AK30" i="1"/>
  <c r="AJ30" i="1"/>
  <c r="AI30" i="1"/>
  <c r="BG30" i="1"/>
  <c r="AV30" i="1"/>
  <c r="BH30" i="1"/>
  <c r="AW30" i="1"/>
  <c r="AK31" i="1"/>
  <c r="AJ31" i="1"/>
  <c r="AI31" i="1"/>
  <c r="BG31" i="1"/>
  <c r="AV31" i="1"/>
  <c r="BH31" i="1"/>
  <c r="AW31" i="1"/>
  <c r="AF31" i="1" l="1"/>
  <c r="AD31" i="1"/>
  <c r="AB31" i="1"/>
  <c r="BB31" i="1"/>
  <c r="AU31" i="1"/>
  <c r="AE31" i="1"/>
  <c r="AC31" i="1"/>
  <c r="AA31" i="1"/>
  <c r="AF30" i="1"/>
  <c r="AD30" i="1"/>
  <c r="AB30" i="1"/>
  <c r="BB30" i="1"/>
  <c r="AU30" i="1"/>
  <c r="AE30" i="1"/>
  <c r="AC30" i="1"/>
  <c r="AA30" i="1"/>
  <c r="AF29" i="1"/>
  <c r="AD29" i="1"/>
  <c r="AB29" i="1"/>
  <c r="BB29" i="1"/>
  <c r="AU29" i="1"/>
  <c r="AE29" i="1"/>
  <c r="AC29" i="1"/>
  <c r="AA29" i="1"/>
  <c r="AR28" i="1"/>
  <c r="AS28" i="1"/>
  <c r="AT28" i="1"/>
  <c r="BC27" i="1"/>
  <c r="AV27" i="1"/>
  <c r="AF26" i="1"/>
  <c r="AD26" i="1"/>
  <c r="AB26" i="1"/>
  <c r="BB26" i="1"/>
  <c r="AU26" i="1"/>
  <c r="AE26" i="1"/>
  <c r="AC26" i="1"/>
  <c r="AA26" i="1"/>
  <c r="AF25" i="1"/>
  <c r="AD25" i="1"/>
  <c r="AB25" i="1"/>
  <c r="BB25" i="1"/>
  <c r="AU25" i="1"/>
  <c r="AE25" i="1"/>
  <c r="AC25" i="1"/>
  <c r="AA25" i="1"/>
  <c r="AF24" i="1"/>
  <c r="AD24" i="1"/>
  <c r="AB24" i="1"/>
  <c r="BB24" i="1"/>
  <c r="AU24" i="1"/>
  <c r="AE24" i="1"/>
  <c r="AC24" i="1"/>
  <c r="AA24" i="1"/>
  <c r="AF23" i="1"/>
  <c r="AD23" i="1"/>
  <c r="AB23" i="1"/>
  <c r="BB23" i="1"/>
  <c r="AU23" i="1"/>
  <c r="AE23" i="1"/>
  <c r="AC23" i="1"/>
  <c r="AA23" i="1"/>
  <c r="AF22" i="1"/>
  <c r="AD22" i="1"/>
  <c r="AB22" i="1"/>
  <c r="BB22" i="1"/>
  <c r="AU22" i="1"/>
  <c r="AE22" i="1"/>
  <c r="AC22" i="1"/>
  <c r="AA22" i="1"/>
  <c r="AF21" i="1"/>
  <c r="AD21" i="1"/>
  <c r="AB21" i="1"/>
  <c r="BB21" i="1"/>
  <c r="AU21" i="1"/>
  <c r="AE21" i="1"/>
  <c r="AC21" i="1"/>
  <c r="AA21" i="1"/>
  <c r="AF20" i="1"/>
  <c r="AD20" i="1"/>
  <c r="AB20" i="1"/>
  <c r="BB20" i="1"/>
  <c r="AU20" i="1"/>
  <c r="AE20" i="1"/>
  <c r="AC20" i="1"/>
  <c r="AA20" i="1"/>
  <c r="AF19" i="1"/>
  <c r="AD19" i="1"/>
  <c r="AB19" i="1"/>
  <c r="BB19" i="1"/>
  <c r="AU19" i="1"/>
  <c r="AE19" i="1"/>
  <c r="AC19" i="1"/>
  <c r="AA19" i="1"/>
  <c r="AF18" i="1"/>
  <c r="AD18" i="1"/>
  <c r="AB18" i="1"/>
  <c r="BB18" i="1"/>
  <c r="AU18" i="1"/>
  <c r="AE18" i="1"/>
  <c r="AC18" i="1"/>
  <c r="AA18" i="1"/>
  <c r="AF17" i="1"/>
  <c r="AD17" i="1"/>
  <c r="AB17" i="1"/>
  <c r="BB17" i="1"/>
  <c r="AU17" i="1"/>
  <c r="AE17" i="1"/>
  <c r="AC17" i="1"/>
  <c r="AA17" i="1"/>
  <c r="AF16" i="1"/>
  <c r="AD16" i="1"/>
  <c r="AB16" i="1"/>
  <c r="BB16" i="1"/>
  <c r="AU16" i="1"/>
  <c r="AE16" i="1"/>
  <c r="AC16" i="1"/>
  <c r="AA16" i="1"/>
  <c r="AR15" i="1"/>
  <c r="AS15" i="1"/>
  <c r="AT15" i="1"/>
  <c r="AF14" i="1"/>
  <c r="AD14" i="1"/>
  <c r="AB14" i="1"/>
  <c r="BB14" i="1"/>
  <c r="AU14" i="1"/>
  <c r="AE14" i="1"/>
  <c r="AC14" i="1"/>
  <c r="AA14" i="1"/>
  <c r="AF13" i="1"/>
  <c r="AD13" i="1"/>
  <c r="AB13" i="1"/>
  <c r="BB13" i="1"/>
  <c r="AU13" i="1"/>
  <c r="AE13" i="1"/>
  <c r="AC13" i="1"/>
  <c r="AA13" i="1"/>
  <c r="AR12" i="1"/>
  <c r="AS12" i="1"/>
  <c r="AT12" i="1"/>
</calcChain>
</file>

<file path=xl/sharedStrings.xml><?xml version="1.0" encoding="utf-8"?>
<sst xmlns="http://schemas.openxmlformats.org/spreadsheetml/2006/main" count="254" uniqueCount="114">
  <si>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</si>
  <si>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</si>
  <si>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</si>
  <si>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</si>
  <si>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</si>
  <si>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</si>
  <si>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</si>
  <si>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</si>
  <si>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</si>
  <si>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</si>
  <si>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</si>
  <si>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</si>
  <si>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</si>
  <si>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</si>
  <si>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</si>
  <si>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</si>
  <si>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</si>
  <si>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</si>
  <si>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</si>
  <si>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</si>
  <si>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</si>
  <si>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</si>
  <si>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</si>
  <si>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</si>
  <si>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</si>
  <si>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</si>
  <si>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</si>
  <si>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</si>
  <si>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</si>
  <si>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</si>
  <si>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</si>
  <si>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</si>
  <si>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</si>
  <si>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</si>
  <si>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</si>
  <si>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</si>
  <si>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</si>
  <si>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</si>
  <si>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</si>
  <si>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</si>
  <si>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</si>
  <si>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</si>
  <si>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</si>
  <si>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</si>
  <si>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</si>
  <si>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</si>
  <si>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</si>
  <si>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</si>
  <si>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612401391RT2IM</t>
  </si>
  <si>
    <t>Omítka malých ploch vnitřních stěn do 1 m2</t>
  </si>
  <si>
    <t>kus</t>
  </si>
  <si>
    <t>61_</t>
  </si>
  <si>
    <t>6_</t>
  </si>
  <si>
    <t>_</t>
  </si>
  <si>
    <t>2</t>
  </si>
  <si>
    <t>612475111RT2IM</t>
  </si>
  <si>
    <t>Omítka vnitřních stěn vápenocem. jednovrstvá</t>
  </si>
  <si>
    <t>m2</t>
  </si>
  <si>
    <t>784</t>
  </si>
  <si>
    <t>Malby</t>
  </si>
  <si>
    <t>3</t>
  </si>
  <si>
    <t>784191201R00IM</t>
  </si>
  <si>
    <t>Penetrace podkladu hloubková 1x</t>
  </si>
  <si>
    <t>7</t>
  </si>
  <si>
    <t>784_</t>
  </si>
  <si>
    <t>78_</t>
  </si>
  <si>
    <t>4</t>
  </si>
  <si>
    <t>784402801R00IM</t>
  </si>
  <si>
    <t>Odstranění malby oškrábáním v místnosti H do 3,8 m</t>
  </si>
  <si>
    <t>5</t>
  </si>
  <si>
    <t>784165512R00IM</t>
  </si>
  <si>
    <t>Malba, bílá, bez penetrace, 2 x</t>
  </si>
  <si>
    <t>6</t>
  </si>
  <si>
    <t>784011111R00IM</t>
  </si>
  <si>
    <t>Oprášení/ometení podkladu</t>
  </si>
  <si>
    <t>784011121R00IM</t>
  </si>
  <si>
    <t>Broušení štuků a nových omítek</t>
  </si>
  <si>
    <t>8</t>
  </si>
  <si>
    <t>784011211RT3IM</t>
  </si>
  <si>
    <t>Olepování vnitřních ploch</t>
  </si>
  <si>
    <t>m</t>
  </si>
  <si>
    <t>9</t>
  </si>
  <si>
    <t>784011921R00IM</t>
  </si>
  <si>
    <t>Příplatek, schodiště</t>
  </si>
  <si>
    <t>10</t>
  </si>
  <si>
    <t>784498931R00IM</t>
  </si>
  <si>
    <t>Tmelení trhlin v omítce š. do 4 mm akryl. tmelem</t>
  </si>
  <si>
    <t>11</t>
  </si>
  <si>
    <t>784441050R00IM</t>
  </si>
  <si>
    <t>Malba latexová 2x, 1barevná, schodiště v. do 3,8 m</t>
  </si>
  <si>
    <t>12</t>
  </si>
  <si>
    <t>784441020R00IM</t>
  </si>
  <si>
    <t>Malba latexová 2x, 1barevná, místnost v. do 5 m</t>
  </si>
  <si>
    <t>13</t>
  </si>
  <si>
    <t>784165622R00</t>
  </si>
  <si>
    <t>Malba, barva, bez penetrace,2x</t>
  </si>
  <si>
    <t>14</t>
  </si>
  <si>
    <t>784011222RT2</t>
  </si>
  <si>
    <t>Zakrytí podlah, včetně odstranění</t>
  </si>
  <si>
    <t>H01</t>
  </si>
  <si>
    <t>Budovy občanské výstavby</t>
  </si>
  <si>
    <t>998011002R00</t>
  </si>
  <si>
    <t>Přesun hmot pro budovy zděné výšky do 12 m</t>
  </si>
  <si>
    <t>t</t>
  </si>
  <si>
    <t>H01_</t>
  </si>
  <si>
    <t>9_</t>
  </si>
  <si>
    <t>998011018R00</t>
  </si>
  <si>
    <t>Přesun hmot, budovy zděné, příplatek do 5 km</t>
  </si>
  <si>
    <t>998011019R00</t>
  </si>
  <si>
    <t>Přesun hmot, budovy zděné, přípl. za dalších 5 km</t>
  </si>
  <si>
    <t>Celkem:</t>
  </si>
  <si>
    <t>Poznámka:</t>
  </si>
  <si>
    <t>Rabasova 3207/45, 400 11, Ústí n/L</t>
  </si>
  <si>
    <t>VÝMALBA MŠ DOBĚTICE - BUDOVA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</si>
</sst>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4" fontId="4" fillId="3" borderId="0" xfId="0" applyNumberFormat="1" applyFont="1" applyFill="1" applyAlignment="1" applyProtection="1">
      <alignment horizontal="right" vertical="center"/>
      <protection locked="0"/>
    </xf>
    <xf numFmtId="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\Documents\&#352;kolky%20&#218;st&#237;%20nL\2025\M&#352;_DOB&#282;TICE_v&#253;kaz_v&#253;m&#283;r%20(1).xls" TargetMode="External"/><Relationship Id="rId1" Type="http://schemas.openxmlformats.org/officeDocument/2006/relationships/externalLinkPath" Target="/Users/micha/Documents/&#352;kolky%20&#218;st&#237;%20nL/2025/M&#352;_DOB&#282;TICE_v&#253;kaz_v&#253;m&#283;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ební rozpočet"/>
      <sheetName val="Krycí list rozpočtu"/>
      <sheetName val="VORN"/>
    </sheetNames>
    <sheetDataSet>
      <sheetData sheetId="0" refreshError="1"/>
      <sheetData sheetId="1" refreshError="1"/>
      <sheetData sheetId="2"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BDD9-1D02-4F58-8590-77C3784536A0}">
  <dimension ref="A1:BU34"/>
  <sheetViews>
    <sheetView tabSelected="1" workbookViewId="0">
      <selection activeCell="R21" sqref="R21"/>
    </sheetView>
  </sheetViews>
  <sheetFormatPr defaultColWidth="11" defaultRowHeight="15" x14ac:dyDescent="0.25"/>
  <cols>
    <col min="1" max="1" width="3.7109375" style="1" customWidth="1"/>
    <col min="2" max="2" width="6.85546875" style="1" customWidth="1"/>
    <col min="3" max="3" width="16.28515625" style="1" customWidth="1"/>
    <col min="4" max="4" width="1.28515625" style="1" customWidth="1"/>
    <col min="5" max="5" width="39.28515625" style="1" customWidth="1"/>
    <col min="6" max="6" width="3.85546875" style="1" customWidth="1"/>
    <col min="7" max="7" width="13.140625" style="1" customWidth="1"/>
    <col min="8" max="8" width="10.85546875" style="1" customWidth="1"/>
    <col min="9" max="11" width="14.28515625" style="1" customWidth="1"/>
    <col min="12" max="13" width="10.7109375" style="1" customWidth="1"/>
    <col min="14" max="23" width="11" style="1"/>
    <col min="24" max="73" width="11" style="1" hidden="1" customWidth="1"/>
    <col min="74" max="256" width="11" style="1"/>
    <col min="257" max="257" width="3.7109375" style="1" customWidth="1"/>
    <col min="258" max="258" width="6.85546875" style="1" customWidth="1"/>
    <col min="259" max="259" width="16.28515625" style="1" customWidth="1"/>
    <col min="260" max="260" width="1.28515625" style="1" customWidth="1"/>
    <col min="261" max="261" width="39.28515625" style="1" customWidth="1"/>
    <col min="262" max="262" width="3.85546875" style="1" customWidth="1"/>
    <col min="263" max="263" width="13.140625" style="1" customWidth="1"/>
    <col min="264" max="264" width="10.85546875" style="1" customWidth="1"/>
    <col min="265" max="267" width="14.28515625" style="1" customWidth="1"/>
    <col min="268" max="269" width="10.7109375" style="1" customWidth="1"/>
    <col min="270" max="279" width="11" style="1"/>
    <col min="280" max="329" width="0" style="1" hidden="1" customWidth="1"/>
    <col min="330" max="512" width="11" style="1"/>
    <col min="513" max="513" width="3.7109375" style="1" customWidth="1"/>
    <col min="514" max="514" width="6.85546875" style="1" customWidth="1"/>
    <col min="515" max="515" width="16.28515625" style="1" customWidth="1"/>
    <col min="516" max="516" width="1.28515625" style="1" customWidth="1"/>
    <col min="517" max="517" width="39.28515625" style="1" customWidth="1"/>
    <col min="518" max="518" width="3.85546875" style="1" customWidth="1"/>
    <col min="519" max="519" width="13.140625" style="1" customWidth="1"/>
    <col min="520" max="520" width="10.85546875" style="1" customWidth="1"/>
    <col min="521" max="523" width="14.28515625" style="1" customWidth="1"/>
    <col min="524" max="525" width="10.7109375" style="1" customWidth="1"/>
    <col min="526" max="535" width="11" style="1"/>
    <col min="536" max="585" width="0" style="1" hidden="1" customWidth="1"/>
    <col min="586" max="768" width="11" style="1"/>
    <col min="769" max="769" width="3.7109375" style="1" customWidth="1"/>
    <col min="770" max="770" width="6.85546875" style="1" customWidth="1"/>
    <col min="771" max="771" width="16.28515625" style="1" customWidth="1"/>
    <col min="772" max="772" width="1.28515625" style="1" customWidth="1"/>
    <col min="773" max="773" width="39.28515625" style="1" customWidth="1"/>
    <col min="774" max="774" width="3.85546875" style="1" customWidth="1"/>
    <col min="775" max="775" width="13.140625" style="1" customWidth="1"/>
    <col min="776" max="776" width="10.85546875" style="1" customWidth="1"/>
    <col min="777" max="779" width="14.28515625" style="1" customWidth="1"/>
    <col min="780" max="781" width="10.7109375" style="1" customWidth="1"/>
    <col min="782" max="791" width="11" style="1"/>
    <col min="792" max="841" width="0" style="1" hidden="1" customWidth="1"/>
    <col min="842" max="1024" width="11" style="1"/>
    <col min="1025" max="1025" width="3.7109375" style="1" customWidth="1"/>
    <col min="1026" max="1026" width="6.85546875" style="1" customWidth="1"/>
    <col min="1027" max="1027" width="16.28515625" style="1" customWidth="1"/>
    <col min="1028" max="1028" width="1.28515625" style="1" customWidth="1"/>
    <col min="1029" max="1029" width="39.28515625" style="1" customWidth="1"/>
    <col min="1030" max="1030" width="3.85546875" style="1" customWidth="1"/>
    <col min="1031" max="1031" width="13.140625" style="1" customWidth="1"/>
    <col min="1032" max="1032" width="10.85546875" style="1" customWidth="1"/>
    <col min="1033" max="1035" width="14.28515625" style="1" customWidth="1"/>
    <col min="1036" max="1037" width="10.7109375" style="1" customWidth="1"/>
    <col min="1038" max="1047" width="11" style="1"/>
    <col min="1048" max="1097" width="0" style="1" hidden="1" customWidth="1"/>
    <col min="1098" max="1280" width="11" style="1"/>
    <col min="1281" max="1281" width="3.7109375" style="1" customWidth="1"/>
    <col min="1282" max="1282" width="6.85546875" style="1" customWidth="1"/>
    <col min="1283" max="1283" width="16.28515625" style="1" customWidth="1"/>
    <col min="1284" max="1284" width="1.28515625" style="1" customWidth="1"/>
    <col min="1285" max="1285" width="39.28515625" style="1" customWidth="1"/>
    <col min="1286" max="1286" width="3.85546875" style="1" customWidth="1"/>
    <col min="1287" max="1287" width="13.140625" style="1" customWidth="1"/>
    <col min="1288" max="1288" width="10.85546875" style="1" customWidth="1"/>
    <col min="1289" max="1291" width="14.28515625" style="1" customWidth="1"/>
    <col min="1292" max="1293" width="10.7109375" style="1" customWidth="1"/>
    <col min="1294" max="1303" width="11" style="1"/>
    <col min="1304" max="1353" width="0" style="1" hidden="1" customWidth="1"/>
    <col min="1354" max="1536" width="11" style="1"/>
    <col min="1537" max="1537" width="3.7109375" style="1" customWidth="1"/>
    <col min="1538" max="1538" width="6.85546875" style="1" customWidth="1"/>
    <col min="1539" max="1539" width="16.28515625" style="1" customWidth="1"/>
    <col min="1540" max="1540" width="1.28515625" style="1" customWidth="1"/>
    <col min="1541" max="1541" width="39.28515625" style="1" customWidth="1"/>
    <col min="1542" max="1542" width="3.85546875" style="1" customWidth="1"/>
    <col min="1543" max="1543" width="13.140625" style="1" customWidth="1"/>
    <col min="1544" max="1544" width="10.85546875" style="1" customWidth="1"/>
    <col min="1545" max="1547" width="14.28515625" style="1" customWidth="1"/>
    <col min="1548" max="1549" width="10.7109375" style="1" customWidth="1"/>
    <col min="1550" max="1559" width="11" style="1"/>
    <col min="1560" max="1609" width="0" style="1" hidden="1" customWidth="1"/>
    <col min="1610" max="1792" width="11" style="1"/>
    <col min="1793" max="1793" width="3.7109375" style="1" customWidth="1"/>
    <col min="1794" max="1794" width="6.85546875" style="1" customWidth="1"/>
    <col min="1795" max="1795" width="16.28515625" style="1" customWidth="1"/>
    <col min="1796" max="1796" width="1.28515625" style="1" customWidth="1"/>
    <col min="1797" max="1797" width="39.28515625" style="1" customWidth="1"/>
    <col min="1798" max="1798" width="3.85546875" style="1" customWidth="1"/>
    <col min="1799" max="1799" width="13.140625" style="1" customWidth="1"/>
    <col min="1800" max="1800" width="10.85546875" style="1" customWidth="1"/>
    <col min="1801" max="1803" width="14.28515625" style="1" customWidth="1"/>
    <col min="1804" max="1805" width="10.7109375" style="1" customWidth="1"/>
    <col min="1806" max="1815" width="11" style="1"/>
    <col min="1816" max="1865" width="0" style="1" hidden="1" customWidth="1"/>
    <col min="1866" max="2048" width="11" style="1"/>
    <col min="2049" max="2049" width="3.7109375" style="1" customWidth="1"/>
    <col min="2050" max="2050" width="6.85546875" style="1" customWidth="1"/>
    <col min="2051" max="2051" width="16.28515625" style="1" customWidth="1"/>
    <col min="2052" max="2052" width="1.28515625" style="1" customWidth="1"/>
    <col min="2053" max="2053" width="39.28515625" style="1" customWidth="1"/>
    <col min="2054" max="2054" width="3.85546875" style="1" customWidth="1"/>
    <col min="2055" max="2055" width="13.140625" style="1" customWidth="1"/>
    <col min="2056" max="2056" width="10.85546875" style="1" customWidth="1"/>
    <col min="2057" max="2059" width="14.28515625" style="1" customWidth="1"/>
    <col min="2060" max="2061" width="10.7109375" style="1" customWidth="1"/>
    <col min="2062" max="2071" width="11" style="1"/>
    <col min="2072" max="2121" width="0" style="1" hidden="1" customWidth="1"/>
    <col min="2122" max="2304" width="11" style="1"/>
    <col min="2305" max="2305" width="3.7109375" style="1" customWidth="1"/>
    <col min="2306" max="2306" width="6.85546875" style="1" customWidth="1"/>
    <col min="2307" max="2307" width="16.28515625" style="1" customWidth="1"/>
    <col min="2308" max="2308" width="1.28515625" style="1" customWidth="1"/>
    <col min="2309" max="2309" width="39.28515625" style="1" customWidth="1"/>
    <col min="2310" max="2310" width="3.85546875" style="1" customWidth="1"/>
    <col min="2311" max="2311" width="13.140625" style="1" customWidth="1"/>
    <col min="2312" max="2312" width="10.85546875" style="1" customWidth="1"/>
    <col min="2313" max="2315" width="14.28515625" style="1" customWidth="1"/>
    <col min="2316" max="2317" width="10.7109375" style="1" customWidth="1"/>
    <col min="2318" max="2327" width="11" style="1"/>
    <col min="2328" max="2377" width="0" style="1" hidden="1" customWidth="1"/>
    <col min="2378" max="2560" width="11" style="1"/>
    <col min="2561" max="2561" width="3.7109375" style="1" customWidth="1"/>
    <col min="2562" max="2562" width="6.85546875" style="1" customWidth="1"/>
    <col min="2563" max="2563" width="16.28515625" style="1" customWidth="1"/>
    <col min="2564" max="2564" width="1.28515625" style="1" customWidth="1"/>
    <col min="2565" max="2565" width="39.28515625" style="1" customWidth="1"/>
    <col min="2566" max="2566" width="3.85546875" style="1" customWidth="1"/>
    <col min="2567" max="2567" width="13.140625" style="1" customWidth="1"/>
    <col min="2568" max="2568" width="10.85546875" style="1" customWidth="1"/>
    <col min="2569" max="2571" width="14.28515625" style="1" customWidth="1"/>
    <col min="2572" max="2573" width="10.7109375" style="1" customWidth="1"/>
    <col min="2574" max="2583" width="11" style="1"/>
    <col min="2584" max="2633" width="0" style="1" hidden="1" customWidth="1"/>
    <col min="2634" max="2816" width="11" style="1"/>
    <col min="2817" max="2817" width="3.7109375" style="1" customWidth="1"/>
    <col min="2818" max="2818" width="6.85546875" style="1" customWidth="1"/>
    <col min="2819" max="2819" width="16.28515625" style="1" customWidth="1"/>
    <col min="2820" max="2820" width="1.28515625" style="1" customWidth="1"/>
    <col min="2821" max="2821" width="39.28515625" style="1" customWidth="1"/>
    <col min="2822" max="2822" width="3.85546875" style="1" customWidth="1"/>
    <col min="2823" max="2823" width="13.140625" style="1" customWidth="1"/>
    <col min="2824" max="2824" width="10.85546875" style="1" customWidth="1"/>
    <col min="2825" max="2827" width="14.28515625" style="1" customWidth="1"/>
    <col min="2828" max="2829" width="10.7109375" style="1" customWidth="1"/>
    <col min="2830" max="2839" width="11" style="1"/>
    <col min="2840" max="2889" width="0" style="1" hidden="1" customWidth="1"/>
    <col min="2890" max="3072" width="11" style="1"/>
    <col min="3073" max="3073" width="3.7109375" style="1" customWidth="1"/>
    <col min="3074" max="3074" width="6.85546875" style="1" customWidth="1"/>
    <col min="3075" max="3075" width="16.28515625" style="1" customWidth="1"/>
    <col min="3076" max="3076" width="1.28515625" style="1" customWidth="1"/>
    <col min="3077" max="3077" width="39.28515625" style="1" customWidth="1"/>
    <col min="3078" max="3078" width="3.85546875" style="1" customWidth="1"/>
    <col min="3079" max="3079" width="13.140625" style="1" customWidth="1"/>
    <col min="3080" max="3080" width="10.85546875" style="1" customWidth="1"/>
    <col min="3081" max="3083" width="14.28515625" style="1" customWidth="1"/>
    <col min="3084" max="3085" width="10.7109375" style="1" customWidth="1"/>
    <col min="3086" max="3095" width="11" style="1"/>
    <col min="3096" max="3145" width="0" style="1" hidden="1" customWidth="1"/>
    <col min="3146" max="3328" width="11" style="1"/>
    <col min="3329" max="3329" width="3.7109375" style="1" customWidth="1"/>
    <col min="3330" max="3330" width="6.85546875" style="1" customWidth="1"/>
    <col min="3331" max="3331" width="16.28515625" style="1" customWidth="1"/>
    <col min="3332" max="3332" width="1.28515625" style="1" customWidth="1"/>
    <col min="3333" max="3333" width="39.28515625" style="1" customWidth="1"/>
    <col min="3334" max="3334" width="3.85546875" style="1" customWidth="1"/>
    <col min="3335" max="3335" width="13.140625" style="1" customWidth="1"/>
    <col min="3336" max="3336" width="10.85546875" style="1" customWidth="1"/>
    <col min="3337" max="3339" width="14.28515625" style="1" customWidth="1"/>
    <col min="3340" max="3341" width="10.7109375" style="1" customWidth="1"/>
    <col min="3342" max="3351" width="11" style="1"/>
    <col min="3352" max="3401" width="0" style="1" hidden="1" customWidth="1"/>
    <col min="3402" max="3584" width="11" style="1"/>
    <col min="3585" max="3585" width="3.7109375" style="1" customWidth="1"/>
    <col min="3586" max="3586" width="6.85546875" style="1" customWidth="1"/>
    <col min="3587" max="3587" width="16.28515625" style="1" customWidth="1"/>
    <col min="3588" max="3588" width="1.28515625" style="1" customWidth="1"/>
    <col min="3589" max="3589" width="39.28515625" style="1" customWidth="1"/>
    <col min="3590" max="3590" width="3.85546875" style="1" customWidth="1"/>
    <col min="3591" max="3591" width="13.140625" style="1" customWidth="1"/>
    <col min="3592" max="3592" width="10.85546875" style="1" customWidth="1"/>
    <col min="3593" max="3595" width="14.28515625" style="1" customWidth="1"/>
    <col min="3596" max="3597" width="10.7109375" style="1" customWidth="1"/>
    <col min="3598" max="3607" width="11" style="1"/>
    <col min="3608" max="3657" width="0" style="1" hidden="1" customWidth="1"/>
    <col min="3658" max="3840" width="11" style="1"/>
    <col min="3841" max="3841" width="3.7109375" style="1" customWidth="1"/>
    <col min="3842" max="3842" width="6.85546875" style="1" customWidth="1"/>
    <col min="3843" max="3843" width="16.28515625" style="1" customWidth="1"/>
    <col min="3844" max="3844" width="1.28515625" style="1" customWidth="1"/>
    <col min="3845" max="3845" width="39.28515625" style="1" customWidth="1"/>
    <col min="3846" max="3846" width="3.85546875" style="1" customWidth="1"/>
    <col min="3847" max="3847" width="13.140625" style="1" customWidth="1"/>
    <col min="3848" max="3848" width="10.85546875" style="1" customWidth="1"/>
    <col min="3849" max="3851" width="14.28515625" style="1" customWidth="1"/>
    <col min="3852" max="3853" width="10.7109375" style="1" customWidth="1"/>
    <col min="3854" max="3863" width="11" style="1"/>
    <col min="3864" max="3913" width="0" style="1" hidden="1" customWidth="1"/>
    <col min="3914" max="4096" width="11" style="1"/>
    <col min="4097" max="4097" width="3.7109375" style="1" customWidth="1"/>
    <col min="4098" max="4098" width="6.85546875" style="1" customWidth="1"/>
    <col min="4099" max="4099" width="16.28515625" style="1" customWidth="1"/>
    <col min="4100" max="4100" width="1.28515625" style="1" customWidth="1"/>
    <col min="4101" max="4101" width="39.28515625" style="1" customWidth="1"/>
    <col min="4102" max="4102" width="3.85546875" style="1" customWidth="1"/>
    <col min="4103" max="4103" width="13.140625" style="1" customWidth="1"/>
    <col min="4104" max="4104" width="10.85546875" style="1" customWidth="1"/>
    <col min="4105" max="4107" width="14.28515625" style="1" customWidth="1"/>
    <col min="4108" max="4109" width="10.7109375" style="1" customWidth="1"/>
    <col min="4110" max="4119" width="11" style="1"/>
    <col min="4120" max="4169" width="0" style="1" hidden="1" customWidth="1"/>
    <col min="4170" max="4352" width="11" style="1"/>
    <col min="4353" max="4353" width="3.7109375" style="1" customWidth="1"/>
    <col min="4354" max="4354" width="6.85546875" style="1" customWidth="1"/>
    <col min="4355" max="4355" width="16.28515625" style="1" customWidth="1"/>
    <col min="4356" max="4356" width="1.28515625" style="1" customWidth="1"/>
    <col min="4357" max="4357" width="39.28515625" style="1" customWidth="1"/>
    <col min="4358" max="4358" width="3.85546875" style="1" customWidth="1"/>
    <col min="4359" max="4359" width="13.140625" style="1" customWidth="1"/>
    <col min="4360" max="4360" width="10.85546875" style="1" customWidth="1"/>
    <col min="4361" max="4363" width="14.28515625" style="1" customWidth="1"/>
    <col min="4364" max="4365" width="10.7109375" style="1" customWidth="1"/>
    <col min="4366" max="4375" width="11" style="1"/>
    <col min="4376" max="4425" width="0" style="1" hidden="1" customWidth="1"/>
    <col min="4426" max="4608" width="11" style="1"/>
    <col min="4609" max="4609" width="3.7109375" style="1" customWidth="1"/>
    <col min="4610" max="4610" width="6.85546875" style="1" customWidth="1"/>
    <col min="4611" max="4611" width="16.28515625" style="1" customWidth="1"/>
    <col min="4612" max="4612" width="1.28515625" style="1" customWidth="1"/>
    <col min="4613" max="4613" width="39.28515625" style="1" customWidth="1"/>
    <col min="4614" max="4614" width="3.85546875" style="1" customWidth="1"/>
    <col min="4615" max="4615" width="13.140625" style="1" customWidth="1"/>
    <col min="4616" max="4616" width="10.85546875" style="1" customWidth="1"/>
    <col min="4617" max="4619" width="14.28515625" style="1" customWidth="1"/>
    <col min="4620" max="4621" width="10.7109375" style="1" customWidth="1"/>
    <col min="4622" max="4631" width="11" style="1"/>
    <col min="4632" max="4681" width="0" style="1" hidden="1" customWidth="1"/>
    <col min="4682" max="4864" width="11" style="1"/>
    <col min="4865" max="4865" width="3.7109375" style="1" customWidth="1"/>
    <col min="4866" max="4866" width="6.85546875" style="1" customWidth="1"/>
    <col min="4867" max="4867" width="16.28515625" style="1" customWidth="1"/>
    <col min="4868" max="4868" width="1.28515625" style="1" customWidth="1"/>
    <col min="4869" max="4869" width="39.28515625" style="1" customWidth="1"/>
    <col min="4870" max="4870" width="3.85546875" style="1" customWidth="1"/>
    <col min="4871" max="4871" width="13.140625" style="1" customWidth="1"/>
    <col min="4872" max="4872" width="10.85546875" style="1" customWidth="1"/>
    <col min="4873" max="4875" width="14.28515625" style="1" customWidth="1"/>
    <col min="4876" max="4877" width="10.7109375" style="1" customWidth="1"/>
    <col min="4878" max="4887" width="11" style="1"/>
    <col min="4888" max="4937" width="0" style="1" hidden="1" customWidth="1"/>
    <col min="4938" max="5120" width="11" style="1"/>
    <col min="5121" max="5121" width="3.7109375" style="1" customWidth="1"/>
    <col min="5122" max="5122" width="6.85546875" style="1" customWidth="1"/>
    <col min="5123" max="5123" width="16.28515625" style="1" customWidth="1"/>
    <col min="5124" max="5124" width="1.28515625" style="1" customWidth="1"/>
    <col min="5125" max="5125" width="39.28515625" style="1" customWidth="1"/>
    <col min="5126" max="5126" width="3.85546875" style="1" customWidth="1"/>
    <col min="5127" max="5127" width="13.140625" style="1" customWidth="1"/>
    <col min="5128" max="5128" width="10.85546875" style="1" customWidth="1"/>
    <col min="5129" max="5131" width="14.28515625" style="1" customWidth="1"/>
    <col min="5132" max="5133" width="10.7109375" style="1" customWidth="1"/>
    <col min="5134" max="5143" width="11" style="1"/>
    <col min="5144" max="5193" width="0" style="1" hidden="1" customWidth="1"/>
    <col min="5194" max="5376" width="11" style="1"/>
    <col min="5377" max="5377" width="3.7109375" style="1" customWidth="1"/>
    <col min="5378" max="5378" width="6.85546875" style="1" customWidth="1"/>
    <col min="5379" max="5379" width="16.28515625" style="1" customWidth="1"/>
    <col min="5380" max="5380" width="1.28515625" style="1" customWidth="1"/>
    <col min="5381" max="5381" width="39.28515625" style="1" customWidth="1"/>
    <col min="5382" max="5382" width="3.85546875" style="1" customWidth="1"/>
    <col min="5383" max="5383" width="13.140625" style="1" customWidth="1"/>
    <col min="5384" max="5384" width="10.85546875" style="1" customWidth="1"/>
    <col min="5385" max="5387" width="14.28515625" style="1" customWidth="1"/>
    <col min="5388" max="5389" width="10.7109375" style="1" customWidth="1"/>
    <col min="5390" max="5399" width="11" style="1"/>
    <col min="5400" max="5449" width="0" style="1" hidden="1" customWidth="1"/>
    <col min="5450" max="5632" width="11" style="1"/>
    <col min="5633" max="5633" width="3.7109375" style="1" customWidth="1"/>
    <col min="5634" max="5634" width="6.85546875" style="1" customWidth="1"/>
    <col min="5635" max="5635" width="16.28515625" style="1" customWidth="1"/>
    <col min="5636" max="5636" width="1.28515625" style="1" customWidth="1"/>
    <col min="5637" max="5637" width="39.28515625" style="1" customWidth="1"/>
    <col min="5638" max="5638" width="3.85546875" style="1" customWidth="1"/>
    <col min="5639" max="5639" width="13.140625" style="1" customWidth="1"/>
    <col min="5640" max="5640" width="10.85546875" style="1" customWidth="1"/>
    <col min="5641" max="5643" width="14.28515625" style="1" customWidth="1"/>
    <col min="5644" max="5645" width="10.7109375" style="1" customWidth="1"/>
    <col min="5646" max="5655" width="11" style="1"/>
    <col min="5656" max="5705" width="0" style="1" hidden="1" customWidth="1"/>
    <col min="5706" max="5888" width="11" style="1"/>
    <col min="5889" max="5889" width="3.7109375" style="1" customWidth="1"/>
    <col min="5890" max="5890" width="6.85546875" style="1" customWidth="1"/>
    <col min="5891" max="5891" width="16.28515625" style="1" customWidth="1"/>
    <col min="5892" max="5892" width="1.28515625" style="1" customWidth="1"/>
    <col min="5893" max="5893" width="39.28515625" style="1" customWidth="1"/>
    <col min="5894" max="5894" width="3.85546875" style="1" customWidth="1"/>
    <col min="5895" max="5895" width="13.140625" style="1" customWidth="1"/>
    <col min="5896" max="5896" width="10.85546875" style="1" customWidth="1"/>
    <col min="5897" max="5899" width="14.28515625" style="1" customWidth="1"/>
    <col min="5900" max="5901" width="10.7109375" style="1" customWidth="1"/>
    <col min="5902" max="5911" width="11" style="1"/>
    <col min="5912" max="5961" width="0" style="1" hidden="1" customWidth="1"/>
    <col min="5962" max="6144" width="11" style="1"/>
    <col min="6145" max="6145" width="3.7109375" style="1" customWidth="1"/>
    <col min="6146" max="6146" width="6.85546875" style="1" customWidth="1"/>
    <col min="6147" max="6147" width="16.28515625" style="1" customWidth="1"/>
    <col min="6148" max="6148" width="1.28515625" style="1" customWidth="1"/>
    <col min="6149" max="6149" width="39.28515625" style="1" customWidth="1"/>
    <col min="6150" max="6150" width="3.85546875" style="1" customWidth="1"/>
    <col min="6151" max="6151" width="13.140625" style="1" customWidth="1"/>
    <col min="6152" max="6152" width="10.85546875" style="1" customWidth="1"/>
    <col min="6153" max="6155" width="14.28515625" style="1" customWidth="1"/>
    <col min="6156" max="6157" width="10.7109375" style="1" customWidth="1"/>
    <col min="6158" max="6167" width="11" style="1"/>
    <col min="6168" max="6217" width="0" style="1" hidden="1" customWidth="1"/>
    <col min="6218" max="6400" width="11" style="1"/>
    <col min="6401" max="6401" width="3.7109375" style="1" customWidth="1"/>
    <col min="6402" max="6402" width="6.85546875" style="1" customWidth="1"/>
    <col min="6403" max="6403" width="16.28515625" style="1" customWidth="1"/>
    <col min="6404" max="6404" width="1.28515625" style="1" customWidth="1"/>
    <col min="6405" max="6405" width="39.28515625" style="1" customWidth="1"/>
    <col min="6406" max="6406" width="3.85546875" style="1" customWidth="1"/>
    <col min="6407" max="6407" width="13.140625" style="1" customWidth="1"/>
    <col min="6408" max="6408" width="10.85546875" style="1" customWidth="1"/>
    <col min="6409" max="6411" width="14.28515625" style="1" customWidth="1"/>
    <col min="6412" max="6413" width="10.7109375" style="1" customWidth="1"/>
    <col min="6414" max="6423" width="11" style="1"/>
    <col min="6424" max="6473" width="0" style="1" hidden="1" customWidth="1"/>
    <col min="6474" max="6656" width="11" style="1"/>
    <col min="6657" max="6657" width="3.7109375" style="1" customWidth="1"/>
    <col min="6658" max="6658" width="6.85546875" style="1" customWidth="1"/>
    <col min="6659" max="6659" width="16.28515625" style="1" customWidth="1"/>
    <col min="6660" max="6660" width="1.28515625" style="1" customWidth="1"/>
    <col min="6661" max="6661" width="39.28515625" style="1" customWidth="1"/>
    <col min="6662" max="6662" width="3.85546875" style="1" customWidth="1"/>
    <col min="6663" max="6663" width="13.140625" style="1" customWidth="1"/>
    <col min="6664" max="6664" width="10.85546875" style="1" customWidth="1"/>
    <col min="6665" max="6667" width="14.28515625" style="1" customWidth="1"/>
    <col min="6668" max="6669" width="10.7109375" style="1" customWidth="1"/>
    <col min="6670" max="6679" width="11" style="1"/>
    <col min="6680" max="6729" width="0" style="1" hidden="1" customWidth="1"/>
    <col min="6730" max="6912" width="11" style="1"/>
    <col min="6913" max="6913" width="3.7109375" style="1" customWidth="1"/>
    <col min="6914" max="6914" width="6.85546875" style="1" customWidth="1"/>
    <col min="6915" max="6915" width="16.28515625" style="1" customWidth="1"/>
    <col min="6916" max="6916" width="1.28515625" style="1" customWidth="1"/>
    <col min="6917" max="6917" width="39.28515625" style="1" customWidth="1"/>
    <col min="6918" max="6918" width="3.85546875" style="1" customWidth="1"/>
    <col min="6919" max="6919" width="13.140625" style="1" customWidth="1"/>
    <col min="6920" max="6920" width="10.85546875" style="1" customWidth="1"/>
    <col min="6921" max="6923" width="14.28515625" style="1" customWidth="1"/>
    <col min="6924" max="6925" width="10.7109375" style="1" customWidth="1"/>
    <col min="6926" max="6935" width="11" style="1"/>
    <col min="6936" max="6985" width="0" style="1" hidden="1" customWidth="1"/>
    <col min="6986" max="7168" width="11" style="1"/>
    <col min="7169" max="7169" width="3.7109375" style="1" customWidth="1"/>
    <col min="7170" max="7170" width="6.85546875" style="1" customWidth="1"/>
    <col min="7171" max="7171" width="16.28515625" style="1" customWidth="1"/>
    <col min="7172" max="7172" width="1.28515625" style="1" customWidth="1"/>
    <col min="7173" max="7173" width="39.28515625" style="1" customWidth="1"/>
    <col min="7174" max="7174" width="3.85546875" style="1" customWidth="1"/>
    <col min="7175" max="7175" width="13.140625" style="1" customWidth="1"/>
    <col min="7176" max="7176" width="10.85546875" style="1" customWidth="1"/>
    <col min="7177" max="7179" width="14.28515625" style="1" customWidth="1"/>
    <col min="7180" max="7181" width="10.7109375" style="1" customWidth="1"/>
    <col min="7182" max="7191" width="11" style="1"/>
    <col min="7192" max="7241" width="0" style="1" hidden="1" customWidth="1"/>
    <col min="7242" max="7424" width="11" style="1"/>
    <col min="7425" max="7425" width="3.7109375" style="1" customWidth="1"/>
    <col min="7426" max="7426" width="6.85546875" style="1" customWidth="1"/>
    <col min="7427" max="7427" width="16.28515625" style="1" customWidth="1"/>
    <col min="7428" max="7428" width="1.28515625" style="1" customWidth="1"/>
    <col min="7429" max="7429" width="39.28515625" style="1" customWidth="1"/>
    <col min="7430" max="7430" width="3.85546875" style="1" customWidth="1"/>
    <col min="7431" max="7431" width="13.140625" style="1" customWidth="1"/>
    <col min="7432" max="7432" width="10.85546875" style="1" customWidth="1"/>
    <col min="7433" max="7435" width="14.28515625" style="1" customWidth="1"/>
    <col min="7436" max="7437" width="10.7109375" style="1" customWidth="1"/>
    <col min="7438" max="7447" width="11" style="1"/>
    <col min="7448" max="7497" width="0" style="1" hidden="1" customWidth="1"/>
    <col min="7498" max="7680" width="11" style="1"/>
    <col min="7681" max="7681" width="3.7109375" style="1" customWidth="1"/>
    <col min="7682" max="7682" width="6.85546875" style="1" customWidth="1"/>
    <col min="7683" max="7683" width="16.28515625" style="1" customWidth="1"/>
    <col min="7684" max="7684" width="1.28515625" style="1" customWidth="1"/>
    <col min="7685" max="7685" width="39.28515625" style="1" customWidth="1"/>
    <col min="7686" max="7686" width="3.85546875" style="1" customWidth="1"/>
    <col min="7687" max="7687" width="13.140625" style="1" customWidth="1"/>
    <col min="7688" max="7688" width="10.85546875" style="1" customWidth="1"/>
    <col min="7689" max="7691" width="14.28515625" style="1" customWidth="1"/>
    <col min="7692" max="7693" width="10.7109375" style="1" customWidth="1"/>
    <col min="7694" max="7703" width="11" style="1"/>
    <col min="7704" max="7753" width="0" style="1" hidden="1" customWidth="1"/>
    <col min="7754" max="7936" width="11" style="1"/>
    <col min="7937" max="7937" width="3.7109375" style="1" customWidth="1"/>
    <col min="7938" max="7938" width="6.85546875" style="1" customWidth="1"/>
    <col min="7939" max="7939" width="16.28515625" style="1" customWidth="1"/>
    <col min="7940" max="7940" width="1.28515625" style="1" customWidth="1"/>
    <col min="7941" max="7941" width="39.28515625" style="1" customWidth="1"/>
    <col min="7942" max="7942" width="3.85546875" style="1" customWidth="1"/>
    <col min="7943" max="7943" width="13.140625" style="1" customWidth="1"/>
    <col min="7944" max="7944" width="10.85546875" style="1" customWidth="1"/>
    <col min="7945" max="7947" width="14.28515625" style="1" customWidth="1"/>
    <col min="7948" max="7949" width="10.7109375" style="1" customWidth="1"/>
    <col min="7950" max="7959" width="11" style="1"/>
    <col min="7960" max="8009" width="0" style="1" hidden="1" customWidth="1"/>
    <col min="8010" max="8192" width="11" style="1"/>
    <col min="8193" max="8193" width="3.7109375" style="1" customWidth="1"/>
    <col min="8194" max="8194" width="6.85546875" style="1" customWidth="1"/>
    <col min="8195" max="8195" width="16.28515625" style="1" customWidth="1"/>
    <col min="8196" max="8196" width="1.28515625" style="1" customWidth="1"/>
    <col min="8197" max="8197" width="39.28515625" style="1" customWidth="1"/>
    <col min="8198" max="8198" width="3.85546875" style="1" customWidth="1"/>
    <col min="8199" max="8199" width="13.140625" style="1" customWidth="1"/>
    <col min="8200" max="8200" width="10.85546875" style="1" customWidth="1"/>
    <col min="8201" max="8203" width="14.28515625" style="1" customWidth="1"/>
    <col min="8204" max="8205" width="10.7109375" style="1" customWidth="1"/>
    <col min="8206" max="8215" width="11" style="1"/>
    <col min="8216" max="8265" width="0" style="1" hidden="1" customWidth="1"/>
    <col min="8266" max="8448" width="11" style="1"/>
    <col min="8449" max="8449" width="3.7109375" style="1" customWidth="1"/>
    <col min="8450" max="8450" width="6.85546875" style="1" customWidth="1"/>
    <col min="8451" max="8451" width="16.28515625" style="1" customWidth="1"/>
    <col min="8452" max="8452" width="1.28515625" style="1" customWidth="1"/>
    <col min="8453" max="8453" width="39.28515625" style="1" customWidth="1"/>
    <col min="8454" max="8454" width="3.85546875" style="1" customWidth="1"/>
    <col min="8455" max="8455" width="13.140625" style="1" customWidth="1"/>
    <col min="8456" max="8456" width="10.85546875" style="1" customWidth="1"/>
    <col min="8457" max="8459" width="14.28515625" style="1" customWidth="1"/>
    <col min="8460" max="8461" width="10.7109375" style="1" customWidth="1"/>
    <col min="8462" max="8471" width="11" style="1"/>
    <col min="8472" max="8521" width="0" style="1" hidden="1" customWidth="1"/>
    <col min="8522" max="8704" width="11" style="1"/>
    <col min="8705" max="8705" width="3.7109375" style="1" customWidth="1"/>
    <col min="8706" max="8706" width="6.85546875" style="1" customWidth="1"/>
    <col min="8707" max="8707" width="16.28515625" style="1" customWidth="1"/>
    <col min="8708" max="8708" width="1.28515625" style="1" customWidth="1"/>
    <col min="8709" max="8709" width="39.28515625" style="1" customWidth="1"/>
    <col min="8710" max="8710" width="3.85546875" style="1" customWidth="1"/>
    <col min="8711" max="8711" width="13.140625" style="1" customWidth="1"/>
    <col min="8712" max="8712" width="10.85546875" style="1" customWidth="1"/>
    <col min="8713" max="8715" width="14.28515625" style="1" customWidth="1"/>
    <col min="8716" max="8717" width="10.7109375" style="1" customWidth="1"/>
    <col min="8718" max="8727" width="11" style="1"/>
    <col min="8728" max="8777" width="0" style="1" hidden="1" customWidth="1"/>
    <col min="8778" max="8960" width="11" style="1"/>
    <col min="8961" max="8961" width="3.7109375" style="1" customWidth="1"/>
    <col min="8962" max="8962" width="6.85546875" style="1" customWidth="1"/>
    <col min="8963" max="8963" width="16.28515625" style="1" customWidth="1"/>
    <col min="8964" max="8964" width="1.28515625" style="1" customWidth="1"/>
    <col min="8965" max="8965" width="39.28515625" style="1" customWidth="1"/>
    <col min="8966" max="8966" width="3.85546875" style="1" customWidth="1"/>
    <col min="8967" max="8967" width="13.140625" style="1" customWidth="1"/>
    <col min="8968" max="8968" width="10.85546875" style="1" customWidth="1"/>
    <col min="8969" max="8971" width="14.28515625" style="1" customWidth="1"/>
    <col min="8972" max="8973" width="10.7109375" style="1" customWidth="1"/>
    <col min="8974" max="8983" width="11" style="1"/>
    <col min="8984" max="9033" width="0" style="1" hidden="1" customWidth="1"/>
    <col min="9034" max="9216" width="11" style="1"/>
    <col min="9217" max="9217" width="3.7109375" style="1" customWidth="1"/>
    <col min="9218" max="9218" width="6.85546875" style="1" customWidth="1"/>
    <col min="9219" max="9219" width="16.28515625" style="1" customWidth="1"/>
    <col min="9220" max="9220" width="1.28515625" style="1" customWidth="1"/>
    <col min="9221" max="9221" width="39.28515625" style="1" customWidth="1"/>
    <col min="9222" max="9222" width="3.85546875" style="1" customWidth="1"/>
    <col min="9223" max="9223" width="13.140625" style="1" customWidth="1"/>
    <col min="9224" max="9224" width="10.85546875" style="1" customWidth="1"/>
    <col min="9225" max="9227" width="14.28515625" style="1" customWidth="1"/>
    <col min="9228" max="9229" width="10.7109375" style="1" customWidth="1"/>
    <col min="9230" max="9239" width="11" style="1"/>
    <col min="9240" max="9289" width="0" style="1" hidden="1" customWidth="1"/>
    <col min="9290" max="9472" width="11" style="1"/>
    <col min="9473" max="9473" width="3.7109375" style="1" customWidth="1"/>
    <col min="9474" max="9474" width="6.85546875" style="1" customWidth="1"/>
    <col min="9475" max="9475" width="16.28515625" style="1" customWidth="1"/>
    <col min="9476" max="9476" width="1.28515625" style="1" customWidth="1"/>
    <col min="9477" max="9477" width="39.28515625" style="1" customWidth="1"/>
    <col min="9478" max="9478" width="3.85546875" style="1" customWidth="1"/>
    <col min="9479" max="9479" width="13.140625" style="1" customWidth="1"/>
    <col min="9480" max="9480" width="10.85546875" style="1" customWidth="1"/>
    <col min="9481" max="9483" width="14.28515625" style="1" customWidth="1"/>
    <col min="9484" max="9485" width="10.7109375" style="1" customWidth="1"/>
    <col min="9486" max="9495" width="11" style="1"/>
    <col min="9496" max="9545" width="0" style="1" hidden="1" customWidth="1"/>
    <col min="9546" max="9728" width="11" style="1"/>
    <col min="9729" max="9729" width="3.7109375" style="1" customWidth="1"/>
    <col min="9730" max="9730" width="6.85546875" style="1" customWidth="1"/>
    <col min="9731" max="9731" width="16.28515625" style="1" customWidth="1"/>
    <col min="9732" max="9732" width="1.28515625" style="1" customWidth="1"/>
    <col min="9733" max="9733" width="39.28515625" style="1" customWidth="1"/>
    <col min="9734" max="9734" width="3.85546875" style="1" customWidth="1"/>
    <col min="9735" max="9735" width="13.140625" style="1" customWidth="1"/>
    <col min="9736" max="9736" width="10.85546875" style="1" customWidth="1"/>
    <col min="9737" max="9739" width="14.28515625" style="1" customWidth="1"/>
    <col min="9740" max="9741" width="10.7109375" style="1" customWidth="1"/>
    <col min="9742" max="9751" width="11" style="1"/>
    <col min="9752" max="9801" width="0" style="1" hidden="1" customWidth="1"/>
    <col min="9802" max="9984" width="11" style="1"/>
    <col min="9985" max="9985" width="3.7109375" style="1" customWidth="1"/>
    <col min="9986" max="9986" width="6.85546875" style="1" customWidth="1"/>
    <col min="9987" max="9987" width="16.28515625" style="1" customWidth="1"/>
    <col min="9988" max="9988" width="1.28515625" style="1" customWidth="1"/>
    <col min="9989" max="9989" width="39.28515625" style="1" customWidth="1"/>
    <col min="9990" max="9990" width="3.85546875" style="1" customWidth="1"/>
    <col min="9991" max="9991" width="13.140625" style="1" customWidth="1"/>
    <col min="9992" max="9992" width="10.85546875" style="1" customWidth="1"/>
    <col min="9993" max="9995" width="14.28515625" style="1" customWidth="1"/>
    <col min="9996" max="9997" width="10.7109375" style="1" customWidth="1"/>
    <col min="9998" max="10007" width="11" style="1"/>
    <col min="10008" max="10057" width="0" style="1" hidden="1" customWidth="1"/>
    <col min="10058" max="10240" width="11" style="1"/>
    <col min="10241" max="10241" width="3.7109375" style="1" customWidth="1"/>
    <col min="10242" max="10242" width="6.85546875" style="1" customWidth="1"/>
    <col min="10243" max="10243" width="16.28515625" style="1" customWidth="1"/>
    <col min="10244" max="10244" width="1.28515625" style="1" customWidth="1"/>
    <col min="10245" max="10245" width="39.28515625" style="1" customWidth="1"/>
    <col min="10246" max="10246" width="3.85546875" style="1" customWidth="1"/>
    <col min="10247" max="10247" width="13.140625" style="1" customWidth="1"/>
    <col min="10248" max="10248" width="10.85546875" style="1" customWidth="1"/>
    <col min="10249" max="10251" width="14.28515625" style="1" customWidth="1"/>
    <col min="10252" max="10253" width="10.7109375" style="1" customWidth="1"/>
    <col min="10254" max="10263" width="11" style="1"/>
    <col min="10264" max="10313" width="0" style="1" hidden="1" customWidth="1"/>
    <col min="10314" max="10496" width="11" style="1"/>
    <col min="10497" max="10497" width="3.7109375" style="1" customWidth="1"/>
    <col min="10498" max="10498" width="6.85546875" style="1" customWidth="1"/>
    <col min="10499" max="10499" width="16.28515625" style="1" customWidth="1"/>
    <col min="10500" max="10500" width="1.28515625" style="1" customWidth="1"/>
    <col min="10501" max="10501" width="39.28515625" style="1" customWidth="1"/>
    <col min="10502" max="10502" width="3.85546875" style="1" customWidth="1"/>
    <col min="10503" max="10503" width="13.140625" style="1" customWidth="1"/>
    <col min="10504" max="10504" width="10.85546875" style="1" customWidth="1"/>
    <col min="10505" max="10507" width="14.28515625" style="1" customWidth="1"/>
    <col min="10508" max="10509" width="10.7109375" style="1" customWidth="1"/>
    <col min="10510" max="10519" width="11" style="1"/>
    <col min="10520" max="10569" width="0" style="1" hidden="1" customWidth="1"/>
    <col min="10570" max="10752" width="11" style="1"/>
    <col min="10753" max="10753" width="3.7109375" style="1" customWidth="1"/>
    <col min="10754" max="10754" width="6.85546875" style="1" customWidth="1"/>
    <col min="10755" max="10755" width="16.28515625" style="1" customWidth="1"/>
    <col min="10756" max="10756" width="1.28515625" style="1" customWidth="1"/>
    <col min="10757" max="10757" width="39.28515625" style="1" customWidth="1"/>
    <col min="10758" max="10758" width="3.85546875" style="1" customWidth="1"/>
    <col min="10759" max="10759" width="13.140625" style="1" customWidth="1"/>
    <col min="10760" max="10760" width="10.85546875" style="1" customWidth="1"/>
    <col min="10761" max="10763" width="14.28515625" style="1" customWidth="1"/>
    <col min="10764" max="10765" width="10.7109375" style="1" customWidth="1"/>
    <col min="10766" max="10775" width="11" style="1"/>
    <col min="10776" max="10825" width="0" style="1" hidden="1" customWidth="1"/>
    <col min="10826" max="11008" width="11" style="1"/>
    <col min="11009" max="11009" width="3.7109375" style="1" customWidth="1"/>
    <col min="11010" max="11010" width="6.85546875" style="1" customWidth="1"/>
    <col min="11011" max="11011" width="16.28515625" style="1" customWidth="1"/>
    <col min="11012" max="11012" width="1.28515625" style="1" customWidth="1"/>
    <col min="11013" max="11013" width="39.28515625" style="1" customWidth="1"/>
    <col min="11014" max="11014" width="3.85546875" style="1" customWidth="1"/>
    <col min="11015" max="11015" width="13.140625" style="1" customWidth="1"/>
    <col min="11016" max="11016" width="10.85546875" style="1" customWidth="1"/>
    <col min="11017" max="11019" width="14.28515625" style="1" customWidth="1"/>
    <col min="11020" max="11021" width="10.7109375" style="1" customWidth="1"/>
    <col min="11022" max="11031" width="11" style="1"/>
    <col min="11032" max="11081" width="0" style="1" hidden="1" customWidth="1"/>
    <col min="11082" max="11264" width="11" style="1"/>
    <col min="11265" max="11265" width="3.7109375" style="1" customWidth="1"/>
    <col min="11266" max="11266" width="6.85546875" style="1" customWidth="1"/>
    <col min="11267" max="11267" width="16.28515625" style="1" customWidth="1"/>
    <col min="11268" max="11268" width="1.28515625" style="1" customWidth="1"/>
    <col min="11269" max="11269" width="39.28515625" style="1" customWidth="1"/>
    <col min="11270" max="11270" width="3.85546875" style="1" customWidth="1"/>
    <col min="11271" max="11271" width="13.140625" style="1" customWidth="1"/>
    <col min="11272" max="11272" width="10.85546875" style="1" customWidth="1"/>
    <col min="11273" max="11275" width="14.28515625" style="1" customWidth="1"/>
    <col min="11276" max="11277" width="10.7109375" style="1" customWidth="1"/>
    <col min="11278" max="11287" width="11" style="1"/>
    <col min="11288" max="11337" width="0" style="1" hidden="1" customWidth="1"/>
    <col min="11338" max="11520" width="11" style="1"/>
    <col min="11521" max="11521" width="3.7109375" style="1" customWidth="1"/>
    <col min="11522" max="11522" width="6.85546875" style="1" customWidth="1"/>
    <col min="11523" max="11523" width="16.28515625" style="1" customWidth="1"/>
    <col min="11524" max="11524" width="1.28515625" style="1" customWidth="1"/>
    <col min="11525" max="11525" width="39.28515625" style="1" customWidth="1"/>
    <col min="11526" max="11526" width="3.85546875" style="1" customWidth="1"/>
    <col min="11527" max="11527" width="13.140625" style="1" customWidth="1"/>
    <col min="11528" max="11528" width="10.85546875" style="1" customWidth="1"/>
    <col min="11529" max="11531" width="14.28515625" style="1" customWidth="1"/>
    <col min="11532" max="11533" width="10.7109375" style="1" customWidth="1"/>
    <col min="11534" max="11543" width="11" style="1"/>
    <col min="11544" max="11593" width="0" style="1" hidden="1" customWidth="1"/>
    <col min="11594" max="11776" width="11" style="1"/>
    <col min="11777" max="11777" width="3.7109375" style="1" customWidth="1"/>
    <col min="11778" max="11778" width="6.85546875" style="1" customWidth="1"/>
    <col min="11779" max="11779" width="16.28515625" style="1" customWidth="1"/>
    <col min="11780" max="11780" width="1.28515625" style="1" customWidth="1"/>
    <col min="11781" max="11781" width="39.28515625" style="1" customWidth="1"/>
    <col min="11782" max="11782" width="3.85546875" style="1" customWidth="1"/>
    <col min="11783" max="11783" width="13.140625" style="1" customWidth="1"/>
    <col min="11784" max="11784" width="10.85546875" style="1" customWidth="1"/>
    <col min="11785" max="11787" width="14.28515625" style="1" customWidth="1"/>
    <col min="11788" max="11789" width="10.7109375" style="1" customWidth="1"/>
    <col min="11790" max="11799" width="11" style="1"/>
    <col min="11800" max="11849" width="0" style="1" hidden="1" customWidth="1"/>
    <col min="11850" max="12032" width="11" style="1"/>
    <col min="12033" max="12033" width="3.7109375" style="1" customWidth="1"/>
    <col min="12034" max="12034" width="6.85546875" style="1" customWidth="1"/>
    <col min="12035" max="12035" width="16.28515625" style="1" customWidth="1"/>
    <col min="12036" max="12036" width="1.28515625" style="1" customWidth="1"/>
    <col min="12037" max="12037" width="39.28515625" style="1" customWidth="1"/>
    <col min="12038" max="12038" width="3.85546875" style="1" customWidth="1"/>
    <col min="12039" max="12039" width="13.140625" style="1" customWidth="1"/>
    <col min="12040" max="12040" width="10.85546875" style="1" customWidth="1"/>
    <col min="12041" max="12043" width="14.28515625" style="1" customWidth="1"/>
    <col min="12044" max="12045" width="10.7109375" style="1" customWidth="1"/>
    <col min="12046" max="12055" width="11" style="1"/>
    <col min="12056" max="12105" width="0" style="1" hidden="1" customWidth="1"/>
    <col min="12106" max="12288" width="11" style="1"/>
    <col min="12289" max="12289" width="3.7109375" style="1" customWidth="1"/>
    <col min="12290" max="12290" width="6.85546875" style="1" customWidth="1"/>
    <col min="12291" max="12291" width="16.28515625" style="1" customWidth="1"/>
    <col min="12292" max="12292" width="1.28515625" style="1" customWidth="1"/>
    <col min="12293" max="12293" width="39.28515625" style="1" customWidth="1"/>
    <col min="12294" max="12294" width="3.85546875" style="1" customWidth="1"/>
    <col min="12295" max="12295" width="13.140625" style="1" customWidth="1"/>
    <col min="12296" max="12296" width="10.85546875" style="1" customWidth="1"/>
    <col min="12297" max="12299" width="14.28515625" style="1" customWidth="1"/>
    <col min="12300" max="12301" width="10.7109375" style="1" customWidth="1"/>
    <col min="12302" max="12311" width="11" style="1"/>
    <col min="12312" max="12361" width="0" style="1" hidden="1" customWidth="1"/>
    <col min="12362" max="12544" width="11" style="1"/>
    <col min="12545" max="12545" width="3.7109375" style="1" customWidth="1"/>
    <col min="12546" max="12546" width="6.85546875" style="1" customWidth="1"/>
    <col min="12547" max="12547" width="16.28515625" style="1" customWidth="1"/>
    <col min="12548" max="12548" width="1.28515625" style="1" customWidth="1"/>
    <col min="12549" max="12549" width="39.28515625" style="1" customWidth="1"/>
    <col min="12550" max="12550" width="3.85546875" style="1" customWidth="1"/>
    <col min="12551" max="12551" width="13.140625" style="1" customWidth="1"/>
    <col min="12552" max="12552" width="10.85546875" style="1" customWidth="1"/>
    <col min="12553" max="12555" width="14.28515625" style="1" customWidth="1"/>
    <col min="12556" max="12557" width="10.7109375" style="1" customWidth="1"/>
    <col min="12558" max="12567" width="11" style="1"/>
    <col min="12568" max="12617" width="0" style="1" hidden="1" customWidth="1"/>
    <col min="12618" max="12800" width="11" style="1"/>
    <col min="12801" max="12801" width="3.7109375" style="1" customWidth="1"/>
    <col min="12802" max="12802" width="6.85546875" style="1" customWidth="1"/>
    <col min="12803" max="12803" width="16.28515625" style="1" customWidth="1"/>
    <col min="12804" max="12804" width="1.28515625" style="1" customWidth="1"/>
    <col min="12805" max="12805" width="39.28515625" style="1" customWidth="1"/>
    <col min="12806" max="12806" width="3.85546875" style="1" customWidth="1"/>
    <col min="12807" max="12807" width="13.140625" style="1" customWidth="1"/>
    <col min="12808" max="12808" width="10.85546875" style="1" customWidth="1"/>
    <col min="12809" max="12811" width="14.28515625" style="1" customWidth="1"/>
    <col min="12812" max="12813" width="10.7109375" style="1" customWidth="1"/>
    <col min="12814" max="12823" width="11" style="1"/>
    <col min="12824" max="12873" width="0" style="1" hidden="1" customWidth="1"/>
    <col min="12874" max="13056" width="11" style="1"/>
    <col min="13057" max="13057" width="3.7109375" style="1" customWidth="1"/>
    <col min="13058" max="13058" width="6.85546875" style="1" customWidth="1"/>
    <col min="13059" max="13059" width="16.28515625" style="1" customWidth="1"/>
    <col min="13060" max="13060" width="1.28515625" style="1" customWidth="1"/>
    <col min="13061" max="13061" width="39.28515625" style="1" customWidth="1"/>
    <col min="13062" max="13062" width="3.85546875" style="1" customWidth="1"/>
    <col min="13063" max="13063" width="13.140625" style="1" customWidth="1"/>
    <col min="13064" max="13064" width="10.85546875" style="1" customWidth="1"/>
    <col min="13065" max="13067" width="14.28515625" style="1" customWidth="1"/>
    <col min="13068" max="13069" width="10.7109375" style="1" customWidth="1"/>
    <col min="13070" max="13079" width="11" style="1"/>
    <col min="13080" max="13129" width="0" style="1" hidden="1" customWidth="1"/>
    <col min="13130" max="13312" width="11" style="1"/>
    <col min="13313" max="13313" width="3.7109375" style="1" customWidth="1"/>
    <col min="13314" max="13314" width="6.85546875" style="1" customWidth="1"/>
    <col min="13315" max="13315" width="16.28515625" style="1" customWidth="1"/>
    <col min="13316" max="13316" width="1.28515625" style="1" customWidth="1"/>
    <col min="13317" max="13317" width="39.28515625" style="1" customWidth="1"/>
    <col min="13318" max="13318" width="3.85546875" style="1" customWidth="1"/>
    <col min="13319" max="13319" width="13.140625" style="1" customWidth="1"/>
    <col min="13320" max="13320" width="10.85546875" style="1" customWidth="1"/>
    <col min="13321" max="13323" width="14.28515625" style="1" customWidth="1"/>
    <col min="13324" max="13325" width="10.7109375" style="1" customWidth="1"/>
    <col min="13326" max="13335" width="11" style="1"/>
    <col min="13336" max="13385" width="0" style="1" hidden="1" customWidth="1"/>
    <col min="13386" max="13568" width="11" style="1"/>
    <col min="13569" max="13569" width="3.7109375" style="1" customWidth="1"/>
    <col min="13570" max="13570" width="6.85546875" style="1" customWidth="1"/>
    <col min="13571" max="13571" width="16.28515625" style="1" customWidth="1"/>
    <col min="13572" max="13572" width="1.28515625" style="1" customWidth="1"/>
    <col min="13573" max="13573" width="39.28515625" style="1" customWidth="1"/>
    <col min="13574" max="13574" width="3.85546875" style="1" customWidth="1"/>
    <col min="13575" max="13575" width="13.140625" style="1" customWidth="1"/>
    <col min="13576" max="13576" width="10.85546875" style="1" customWidth="1"/>
    <col min="13577" max="13579" width="14.28515625" style="1" customWidth="1"/>
    <col min="13580" max="13581" width="10.7109375" style="1" customWidth="1"/>
    <col min="13582" max="13591" width="11" style="1"/>
    <col min="13592" max="13641" width="0" style="1" hidden="1" customWidth="1"/>
    <col min="13642" max="13824" width="11" style="1"/>
    <col min="13825" max="13825" width="3.7109375" style="1" customWidth="1"/>
    <col min="13826" max="13826" width="6.85546875" style="1" customWidth="1"/>
    <col min="13827" max="13827" width="16.28515625" style="1" customWidth="1"/>
    <col min="13828" max="13828" width="1.28515625" style="1" customWidth="1"/>
    <col min="13829" max="13829" width="39.28515625" style="1" customWidth="1"/>
    <col min="13830" max="13830" width="3.85546875" style="1" customWidth="1"/>
    <col min="13831" max="13831" width="13.140625" style="1" customWidth="1"/>
    <col min="13832" max="13832" width="10.85546875" style="1" customWidth="1"/>
    <col min="13833" max="13835" width="14.28515625" style="1" customWidth="1"/>
    <col min="13836" max="13837" width="10.7109375" style="1" customWidth="1"/>
    <col min="13838" max="13847" width="11" style="1"/>
    <col min="13848" max="13897" width="0" style="1" hidden="1" customWidth="1"/>
    <col min="13898" max="14080" width="11" style="1"/>
    <col min="14081" max="14081" width="3.7109375" style="1" customWidth="1"/>
    <col min="14082" max="14082" width="6.85546875" style="1" customWidth="1"/>
    <col min="14083" max="14083" width="16.28515625" style="1" customWidth="1"/>
    <col min="14084" max="14084" width="1.28515625" style="1" customWidth="1"/>
    <col min="14085" max="14085" width="39.28515625" style="1" customWidth="1"/>
    <col min="14086" max="14086" width="3.85546875" style="1" customWidth="1"/>
    <col min="14087" max="14087" width="13.140625" style="1" customWidth="1"/>
    <col min="14088" max="14088" width="10.85546875" style="1" customWidth="1"/>
    <col min="14089" max="14091" width="14.28515625" style="1" customWidth="1"/>
    <col min="14092" max="14093" width="10.7109375" style="1" customWidth="1"/>
    <col min="14094" max="14103" width="11" style="1"/>
    <col min="14104" max="14153" width="0" style="1" hidden="1" customWidth="1"/>
    <col min="14154" max="14336" width="11" style="1"/>
    <col min="14337" max="14337" width="3.7109375" style="1" customWidth="1"/>
    <col min="14338" max="14338" width="6.85546875" style="1" customWidth="1"/>
    <col min="14339" max="14339" width="16.28515625" style="1" customWidth="1"/>
    <col min="14340" max="14340" width="1.28515625" style="1" customWidth="1"/>
    <col min="14341" max="14341" width="39.28515625" style="1" customWidth="1"/>
    <col min="14342" max="14342" width="3.85546875" style="1" customWidth="1"/>
    <col min="14343" max="14343" width="13.140625" style="1" customWidth="1"/>
    <col min="14344" max="14344" width="10.85546875" style="1" customWidth="1"/>
    <col min="14345" max="14347" width="14.28515625" style="1" customWidth="1"/>
    <col min="14348" max="14349" width="10.7109375" style="1" customWidth="1"/>
    <col min="14350" max="14359" width="11" style="1"/>
    <col min="14360" max="14409" width="0" style="1" hidden="1" customWidth="1"/>
    <col min="14410" max="14592" width="11" style="1"/>
    <col min="14593" max="14593" width="3.7109375" style="1" customWidth="1"/>
    <col min="14594" max="14594" width="6.85546875" style="1" customWidth="1"/>
    <col min="14595" max="14595" width="16.28515625" style="1" customWidth="1"/>
    <col min="14596" max="14596" width="1.28515625" style="1" customWidth="1"/>
    <col min="14597" max="14597" width="39.28515625" style="1" customWidth="1"/>
    <col min="14598" max="14598" width="3.85546875" style="1" customWidth="1"/>
    <col min="14599" max="14599" width="13.140625" style="1" customWidth="1"/>
    <col min="14600" max="14600" width="10.85546875" style="1" customWidth="1"/>
    <col min="14601" max="14603" width="14.28515625" style="1" customWidth="1"/>
    <col min="14604" max="14605" width="10.7109375" style="1" customWidth="1"/>
    <col min="14606" max="14615" width="11" style="1"/>
    <col min="14616" max="14665" width="0" style="1" hidden="1" customWidth="1"/>
    <col min="14666" max="14848" width="11" style="1"/>
    <col min="14849" max="14849" width="3.7109375" style="1" customWidth="1"/>
    <col min="14850" max="14850" width="6.85546875" style="1" customWidth="1"/>
    <col min="14851" max="14851" width="16.28515625" style="1" customWidth="1"/>
    <col min="14852" max="14852" width="1.28515625" style="1" customWidth="1"/>
    <col min="14853" max="14853" width="39.28515625" style="1" customWidth="1"/>
    <col min="14854" max="14854" width="3.85546875" style="1" customWidth="1"/>
    <col min="14855" max="14855" width="13.140625" style="1" customWidth="1"/>
    <col min="14856" max="14856" width="10.85546875" style="1" customWidth="1"/>
    <col min="14857" max="14859" width="14.28515625" style="1" customWidth="1"/>
    <col min="14860" max="14861" width="10.7109375" style="1" customWidth="1"/>
    <col min="14862" max="14871" width="11" style="1"/>
    <col min="14872" max="14921" width="0" style="1" hidden="1" customWidth="1"/>
    <col min="14922" max="15104" width="11" style="1"/>
    <col min="15105" max="15105" width="3.7109375" style="1" customWidth="1"/>
    <col min="15106" max="15106" width="6.85546875" style="1" customWidth="1"/>
    <col min="15107" max="15107" width="16.28515625" style="1" customWidth="1"/>
    <col min="15108" max="15108" width="1.28515625" style="1" customWidth="1"/>
    <col min="15109" max="15109" width="39.28515625" style="1" customWidth="1"/>
    <col min="15110" max="15110" width="3.85546875" style="1" customWidth="1"/>
    <col min="15111" max="15111" width="13.140625" style="1" customWidth="1"/>
    <col min="15112" max="15112" width="10.85546875" style="1" customWidth="1"/>
    <col min="15113" max="15115" width="14.28515625" style="1" customWidth="1"/>
    <col min="15116" max="15117" width="10.7109375" style="1" customWidth="1"/>
    <col min="15118" max="15127" width="11" style="1"/>
    <col min="15128" max="15177" width="0" style="1" hidden="1" customWidth="1"/>
    <col min="15178" max="15360" width="11" style="1"/>
    <col min="15361" max="15361" width="3.7109375" style="1" customWidth="1"/>
    <col min="15362" max="15362" width="6.85546875" style="1" customWidth="1"/>
    <col min="15363" max="15363" width="16.28515625" style="1" customWidth="1"/>
    <col min="15364" max="15364" width="1.28515625" style="1" customWidth="1"/>
    <col min="15365" max="15365" width="39.28515625" style="1" customWidth="1"/>
    <col min="15366" max="15366" width="3.85546875" style="1" customWidth="1"/>
    <col min="15367" max="15367" width="13.140625" style="1" customWidth="1"/>
    <col min="15368" max="15368" width="10.85546875" style="1" customWidth="1"/>
    <col min="15369" max="15371" width="14.28515625" style="1" customWidth="1"/>
    <col min="15372" max="15373" width="10.7109375" style="1" customWidth="1"/>
    <col min="15374" max="15383" width="11" style="1"/>
    <col min="15384" max="15433" width="0" style="1" hidden="1" customWidth="1"/>
    <col min="15434" max="15616" width="11" style="1"/>
    <col min="15617" max="15617" width="3.7109375" style="1" customWidth="1"/>
    <col min="15618" max="15618" width="6.85546875" style="1" customWidth="1"/>
    <col min="15619" max="15619" width="16.28515625" style="1" customWidth="1"/>
    <col min="15620" max="15620" width="1.28515625" style="1" customWidth="1"/>
    <col min="15621" max="15621" width="39.28515625" style="1" customWidth="1"/>
    <col min="15622" max="15622" width="3.85546875" style="1" customWidth="1"/>
    <col min="15623" max="15623" width="13.140625" style="1" customWidth="1"/>
    <col min="15624" max="15624" width="10.85546875" style="1" customWidth="1"/>
    <col min="15625" max="15627" width="14.28515625" style="1" customWidth="1"/>
    <col min="15628" max="15629" width="10.7109375" style="1" customWidth="1"/>
    <col min="15630" max="15639" width="11" style="1"/>
    <col min="15640" max="15689" width="0" style="1" hidden="1" customWidth="1"/>
    <col min="15690" max="15872" width="11" style="1"/>
    <col min="15873" max="15873" width="3.7109375" style="1" customWidth="1"/>
    <col min="15874" max="15874" width="6.85546875" style="1" customWidth="1"/>
    <col min="15875" max="15875" width="16.28515625" style="1" customWidth="1"/>
    <col min="15876" max="15876" width="1.28515625" style="1" customWidth="1"/>
    <col min="15877" max="15877" width="39.28515625" style="1" customWidth="1"/>
    <col min="15878" max="15878" width="3.85546875" style="1" customWidth="1"/>
    <col min="15879" max="15879" width="13.140625" style="1" customWidth="1"/>
    <col min="15880" max="15880" width="10.85546875" style="1" customWidth="1"/>
    <col min="15881" max="15883" width="14.28515625" style="1" customWidth="1"/>
    <col min="15884" max="15885" width="10.7109375" style="1" customWidth="1"/>
    <col min="15886" max="15895" width="11" style="1"/>
    <col min="15896" max="15945" width="0" style="1" hidden="1" customWidth="1"/>
    <col min="15946" max="16128" width="11" style="1"/>
    <col min="16129" max="16129" width="3.7109375" style="1" customWidth="1"/>
    <col min="16130" max="16130" width="6.85546875" style="1" customWidth="1"/>
    <col min="16131" max="16131" width="16.28515625" style="1" customWidth="1"/>
    <col min="16132" max="16132" width="1.28515625" style="1" customWidth="1"/>
    <col min="16133" max="16133" width="39.28515625" style="1" customWidth="1"/>
    <col min="16134" max="16134" width="3.85546875" style="1" customWidth="1"/>
    <col min="16135" max="16135" width="13.140625" style="1" customWidth="1"/>
    <col min="16136" max="16136" width="10.85546875" style="1" customWidth="1"/>
    <col min="16137" max="16139" width="14.28515625" style="1" customWidth="1"/>
    <col min="16140" max="16141" width="10.7109375" style="1" customWidth="1"/>
    <col min="16142" max="16151" width="11" style="1"/>
    <col min="16152" max="16201" width="0" style="1" hidden="1" customWidth="1"/>
    <col min="16202" max="16384" width="11" style="1"/>
  </cols>
  <sheetData>
    <row r="1" spans="1:63" ht="23.2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AR1" s="2">
        <f>SUM(AI1:AI2)</f>
        <v>0</v>
      </c>
      <c r="AS1" s="2">
        <f>SUM(AJ1:AJ2)</f>
        <v>0</v>
      </c>
      <c r="AT1" s="2">
        <f>SUM(AK1:AK2)</f>
        <v>0</v>
      </c>
    </row>
    <row r="2" spans="1:63" ht="15" customHeight="1" x14ac:dyDescent="0.25">
      <c r="A2" s="53" t="s">
        <v>1</v>
      </c>
      <c r="B2" s="54"/>
      <c r="C2" s="54"/>
      <c r="D2" s="55" t="s">
        <v>113</v>
      </c>
      <c r="E2" s="56"/>
      <c r="F2" s="56"/>
      <c r="G2" s="54" t="s">
        <v>2</v>
      </c>
      <c r="H2" s="54" t="s">
        <v>3</v>
      </c>
      <c r="I2" s="57" t="s">
        <v>4</v>
      </c>
      <c r="J2" s="54" t="s">
        <v>5</v>
      </c>
      <c r="K2" s="54"/>
      <c r="L2" s="54"/>
      <c r="M2" s="58"/>
    </row>
    <row r="3" spans="1:63" ht="15" customHeight="1" x14ac:dyDescent="0.25">
      <c r="A3" s="45"/>
      <c r="B3" s="33"/>
      <c r="C3" s="33"/>
      <c r="D3" s="37"/>
      <c r="E3" s="37"/>
      <c r="F3" s="37"/>
      <c r="G3" s="33"/>
      <c r="H3" s="33"/>
      <c r="I3" s="33"/>
      <c r="J3" s="33"/>
      <c r="K3" s="33"/>
      <c r="L3" s="33"/>
      <c r="M3" s="49"/>
    </row>
    <row r="4" spans="1:63" ht="15" customHeight="1" x14ac:dyDescent="0.25">
      <c r="A4" s="44" t="s">
        <v>6</v>
      </c>
      <c r="B4" s="33"/>
      <c r="C4" s="33"/>
      <c r="D4" s="32" t="s">
        <v>3</v>
      </c>
      <c r="E4" s="33"/>
      <c r="F4" s="33"/>
      <c r="G4" s="33" t="s">
        <v>7</v>
      </c>
      <c r="H4" s="33"/>
      <c r="I4" s="32" t="s">
        <v>8</v>
      </c>
      <c r="J4" s="33" t="s">
        <v>5</v>
      </c>
      <c r="K4" s="33"/>
      <c r="L4" s="33"/>
      <c r="M4" s="49"/>
    </row>
    <row r="5" spans="1:63" ht="15" customHeight="1" x14ac:dyDescent="0.25">
      <c r="A5" s="45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9"/>
    </row>
    <row r="6" spans="1:63" ht="15" customHeight="1" x14ac:dyDescent="0.25">
      <c r="A6" s="44" t="s">
        <v>9</v>
      </c>
      <c r="B6" s="33"/>
      <c r="C6" s="33"/>
      <c r="D6" s="50" t="s">
        <v>112</v>
      </c>
      <c r="E6" s="34"/>
      <c r="F6" s="34"/>
      <c r="G6" s="33" t="s">
        <v>10</v>
      </c>
      <c r="H6" s="33" t="s">
        <v>3</v>
      </c>
      <c r="I6" s="32" t="s">
        <v>11</v>
      </c>
      <c r="J6" s="61"/>
      <c r="K6" s="61"/>
      <c r="L6" s="61"/>
      <c r="M6" s="62"/>
    </row>
    <row r="7" spans="1:63" ht="15" customHeight="1" x14ac:dyDescent="0.25">
      <c r="A7" s="45"/>
      <c r="B7" s="33"/>
      <c r="C7" s="33"/>
      <c r="D7" s="34"/>
      <c r="E7" s="34"/>
      <c r="F7" s="34"/>
      <c r="G7" s="33"/>
      <c r="H7" s="33"/>
      <c r="I7" s="33"/>
      <c r="J7" s="61"/>
      <c r="K7" s="61"/>
      <c r="L7" s="61"/>
      <c r="M7" s="62"/>
    </row>
    <row r="8" spans="1:63" ht="15" customHeight="1" x14ac:dyDescent="0.25">
      <c r="A8" s="44" t="s">
        <v>12</v>
      </c>
      <c r="B8" s="33"/>
      <c r="C8" s="33"/>
      <c r="D8" s="32" t="s">
        <v>3</v>
      </c>
      <c r="E8" s="33"/>
      <c r="F8" s="33"/>
      <c r="G8" s="33" t="s">
        <v>13</v>
      </c>
      <c r="H8" s="46"/>
      <c r="I8" s="32" t="s">
        <v>14</v>
      </c>
      <c r="J8" s="33" t="s">
        <v>5</v>
      </c>
      <c r="K8" s="33"/>
      <c r="L8" s="33"/>
      <c r="M8" s="49"/>
    </row>
    <row r="9" spans="1:63" ht="15" customHeight="1" thickBot="1" x14ac:dyDescent="0.3">
      <c r="A9" s="45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9"/>
    </row>
    <row r="10" spans="1:63" ht="15" customHeight="1" x14ac:dyDescent="0.25">
      <c r="A10" s="5" t="s">
        <v>15</v>
      </c>
      <c r="B10" s="6" t="s">
        <v>16</v>
      </c>
      <c r="C10" s="6" t="s">
        <v>17</v>
      </c>
      <c r="D10" s="47" t="s">
        <v>18</v>
      </c>
      <c r="E10" s="48"/>
      <c r="F10" s="6" t="s">
        <v>19</v>
      </c>
      <c r="G10" s="7" t="s">
        <v>20</v>
      </c>
      <c r="H10" s="8" t="s">
        <v>21</v>
      </c>
      <c r="I10" s="38" t="s">
        <v>22</v>
      </c>
      <c r="J10" s="39"/>
      <c r="K10" s="40"/>
      <c r="L10" s="39" t="s">
        <v>23</v>
      </c>
      <c r="M10" s="41"/>
      <c r="BJ10" s="9" t="s">
        <v>24</v>
      </c>
      <c r="BK10" s="10" t="s">
        <v>25</v>
      </c>
    </row>
    <row r="11" spans="1:63" ht="15" customHeight="1" thickBot="1" x14ac:dyDescent="0.3">
      <c r="A11" s="11" t="s">
        <v>3</v>
      </c>
      <c r="B11" s="12" t="s">
        <v>3</v>
      </c>
      <c r="C11" s="12" t="s">
        <v>3</v>
      </c>
      <c r="D11" s="42" t="s">
        <v>26</v>
      </c>
      <c r="E11" s="43"/>
      <c r="F11" s="12" t="s">
        <v>3</v>
      </c>
      <c r="G11" s="12" t="s">
        <v>3</v>
      </c>
      <c r="H11" s="13" t="s">
        <v>27</v>
      </c>
      <c r="I11" s="14" t="s">
        <v>28</v>
      </c>
      <c r="J11" s="15" t="s">
        <v>29</v>
      </c>
      <c r="K11" s="16" t="s">
        <v>30</v>
      </c>
      <c r="L11" s="15" t="s">
        <v>31</v>
      </c>
      <c r="M11" s="17" t="s">
        <v>30</v>
      </c>
      <c r="Y11" s="9" t="s">
        <v>32</v>
      </c>
      <c r="Z11" s="9" t="s">
        <v>33</v>
      </c>
      <c r="AA11" s="9" t="s">
        <v>34</v>
      </c>
      <c r="AB11" s="9" t="s">
        <v>35</v>
      </c>
      <c r="AC11" s="9" t="s">
        <v>36</v>
      </c>
      <c r="AD11" s="9" t="s">
        <v>37</v>
      </c>
      <c r="AE11" s="9" t="s">
        <v>38</v>
      </c>
      <c r="AF11" s="9" t="s">
        <v>39</v>
      </c>
      <c r="AG11" s="9" t="s">
        <v>40</v>
      </c>
      <c r="BG11" s="9" t="s">
        <v>41</v>
      </c>
      <c r="BH11" s="9" t="s">
        <v>42</v>
      </c>
      <c r="BI11" s="9" t="s">
        <v>43</v>
      </c>
    </row>
    <row r="12" spans="1:63" ht="15" customHeight="1" x14ac:dyDescent="0.25">
      <c r="A12" s="18" t="s">
        <v>44</v>
      </c>
      <c r="B12" s="19" t="s">
        <v>44</v>
      </c>
      <c r="C12" s="19" t="s">
        <v>45</v>
      </c>
      <c r="D12" s="35" t="s">
        <v>46</v>
      </c>
      <c r="E12" s="35"/>
      <c r="F12" s="20" t="s">
        <v>3</v>
      </c>
      <c r="G12" s="20" t="s">
        <v>3</v>
      </c>
      <c r="H12" s="20" t="s">
        <v>3</v>
      </c>
      <c r="I12" s="2">
        <f>SUM(I13:I14)</f>
        <v>0</v>
      </c>
      <c r="J12" s="2">
        <f>SUM(J13:J14)</f>
        <v>0</v>
      </c>
      <c r="K12" s="2">
        <f>SUM(K13:K14)</f>
        <v>0</v>
      </c>
      <c r="L12" s="9" t="s">
        <v>44</v>
      </c>
      <c r="M12" s="21">
        <f>SUM(M13:M14)</f>
        <v>2.3321399999999999</v>
      </c>
      <c r="AH12" s="9" t="s">
        <v>44</v>
      </c>
      <c r="AR12" s="2">
        <f>SUM(AI13:AI14)</f>
        <v>0</v>
      </c>
      <c r="AS12" s="2">
        <f>SUM(AJ13:AJ14)</f>
        <v>0</v>
      </c>
      <c r="AT12" s="2">
        <f>SUM(AK13:AK14)</f>
        <v>0</v>
      </c>
    </row>
    <row r="13" spans="1:63" ht="15" customHeight="1" x14ac:dyDescent="0.25">
      <c r="A13" s="3" t="s">
        <v>47</v>
      </c>
      <c r="B13" s="4" t="s">
        <v>44</v>
      </c>
      <c r="C13" s="4" t="s">
        <v>48</v>
      </c>
      <c r="D13" s="33" t="s">
        <v>49</v>
      </c>
      <c r="E13" s="33"/>
      <c r="F13" s="4" t="s">
        <v>50</v>
      </c>
      <c r="G13" s="22">
        <v>47</v>
      </c>
      <c r="H13" s="59">
        <v>0</v>
      </c>
      <c r="I13" s="22">
        <f>G13*AN13</f>
        <v>0</v>
      </c>
      <c r="J13" s="22">
        <f>G13*AO13</f>
        <v>0</v>
      </c>
      <c r="K13" s="22">
        <f>G13*H13</f>
        <v>0</v>
      </c>
      <c r="L13" s="22">
        <v>3.5619999999999999E-2</v>
      </c>
      <c r="M13" s="23">
        <f>G13*L13</f>
        <v>1.67414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44</v>
      </c>
      <c r="AI13" s="22">
        <f>IF(AM13=0,K13,0)</f>
        <v>0</v>
      </c>
      <c r="AJ13" s="22">
        <f>IF(AM13=15,K13,0)</f>
        <v>0</v>
      </c>
      <c r="AK13" s="22">
        <f>IF(AM13=21,K13,0)</f>
        <v>0</v>
      </c>
      <c r="AM13" s="22">
        <v>15</v>
      </c>
      <c r="AN13" s="22">
        <f>H13*0.358320298399711</f>
        <v>0</v>
      </c>
      <c r="AO13" s="22">
        <f>H13*(1-0.358320298399711)</f>
        <v>0</v>
      </c>
      <c r="AP13" s="24" t="s">
        <v>47</v>
      </c>
      <c r="AU13" s="22">
        <f>AV13+AW13</f>
        <v>0</v>
      </c>
      <c r="AV13" s="22">
        <f>G13*AN13</f>
        <v>0</v>
      </c>
      <c r="AW13" s="22">
        <f>G13*AO13</f>
        <v>0</v>
      </c>
      <c r="AX13" s="24" t="s">
        <v>51</v>
      </c>
      <c r="AY13" s="24" t="s">
        <v>52</v>
      </c>
      <c r="AZ13" s="9" t="s">
        <v>53</v>
      </c>
      <c r="BB13" s="22">
        <f>AV13+AW13</f>
        <v>0</v>
      </c>
      <c r="BC13" s="22">
        <f>H13/(100-BD13)*100</f>
        <v>0</v>
      </c>
      <c r="BD13" s="22">
        <v>0</v>
      </c>
      <c r="BE13" s="22">
        <f>M13</f>
        <v>1.67414</v>
      </c>
      <c r="BG13" s="22">
        <f>G13*AN13</f>
        <v>0</v>
      </c>
      <c r="BH13" s="22">
        <f>G13*AO13</f>
        <v>0</v>
      </c>
      <c r="BI13" s="22">
        <f>G13*H13</f>
        <v>0</v>
      </c>
      <c r="BJ13" s="22"/>
      <c r="BK13" s="22">
        <v>61</v>
      </c>
    </row>
    <row r="14" spans="1:63" ht="15" customHeight="1" x14ac:dyDescent="0.25">
      <c r="A14" s="3" t="s">
        <v>54</v>
      </c>
      <c r="B14" s="4" t="s">
        <v>44</v>
      </c>
      <c r="C14" s="4" t="s">
        <v>55</v>
      </c>
      <c r="D14" s="34" t="s">
        <v>56</v>
      </c>
      <c r="E14" s="33"/>
      <c r="F14" s="4" t="s">
        <v>57</v>
      </c>
      <c r="G14" s="22">
        <v>47</v>
      </c>
      <c r="H14" s="59">
        <v>0</v>
      </c>
      <c r="I14" s="22">
        <f>G14*AN14</f>
        <v>0</v>
      </c>
      <c r="J14" s="22">
        <f>G14*AO14</f>
        <v>0</v>
      </c>
      <c r="K14" s="22">
        <f>G14*H14</f>
        <v>0</v>
      </c>
      <c r="L14" s="22">
        <v>1.4E-2</v>
      </c>
      <c r="M14" s="23">
        <f>G14*L14</f>
        <v>0.65800000000000003</v>
      </c>
      <c r="Y14" s="22">
        <f>IF(AP14="5",BI14,0)</f>
        <v>0</v>
      </c>
      <c r="AA14" s="22">
        <f>IF(AP14="1",BG14,0)</f>
        <v>0</v>
      </c>
      <c r="AB14" s="22">
        <f>IF(AP14="1",BH14,0)</f>
        <v>0</v>
      </c>
      <c r="AC14" s="22">
        <f>IF(AP14="7",BG14,0)</f>
        <v>0</v>
      </c>
      <c r="AD14" s="22">
        <f>IF(AP14="7",BH14,0)</f>
        <v>0</v>
      </c>
      <c r="AE14" s="22">
        <f>IF(AP14="2",BG14,0)</f>
        <v>0</v>
      </c>
      <c r="AF14" s="22">
        <f>IF(AP14="2",BH14,0)</f>
        <v>0</v>
      </c>
      <c r="AG14" s="22">
        <f>IF(AP14="0",BI14,0)</f>
        <v>0</v>
      </c>
      <c r="AH14" s="9" t="s">
        <v>44</v>
      </c>
      <c r="AI14" s="22">
        <f>IF(AM14=0,K14,0)</f>
        <v>0</v>
      </c>
      <c r="AJ14" s="22">
        <f>IF(AM14=15,K14,0)</f>
        <v>0</v>
      </c>
      <c r="AK14" s="22">
        <f>IF(AM14=21,K14,0)</f>
        <v>0</v>
      </c>
      <c r="AM14" s="22">
        <v>15</v>
      </c>
      <c r="AN14" s="22">
        <f>H14*0.326345811051693</f>
        <v>0</v>
      </c>
      <c r="AO14" s="22">
        <f>H14*(1-0.326345811051693)</f>
        <v>0</v>
      </c>
      <c r="AP14" s="24" t="s">
        <v>47</v>
      </c>
      <c r="AU14" s="22">
        <f>AV14+AW14</f>
        <v>0</v>
      </c>
      <c r="AV14" s="22">
        <f>G14*AN14</f>
        <v>0</v>
      </c>
      <c r="AW14" s="22">
        <f>G14*AO14</f>
        <v>0</v>
      </c>
      <c r="AX14" s="24" t="s">
        <v>51</v>
      </c>
      <c r="AY14" s="24" t="s">
        <v>52</v>
      </c>
      <c r="AZ14" s="9" t="s">
        <v>53</v>
      </c>
      <c r="BB14" s="22">
        <f>AV14+AW14</f>
        <v>0</v>
      </c>
      <c r="BC14" s="22">
        <f>H14/(100-BD14)*100</f>
        <v>0</v>
      </c>
      <c r="BD14" s="22">
        <v>0</v>
      </c>
      <c r="BE14" s="22">
        <f>M14</f>
        <v>0.65800000000000003</v>
      </c>
      <c r="BG14" s="22">
        <f>G14*AN14</f>
        <v>0</v>
      </c>
      <c r="BH14" s="22">
        <f>G14*AO14</f>
        <v>0</v>
      </c>
      <c r="BI14" s="22">
        <f>G14*H14</f>
        <v>0</v>
      </c>
      <c r="BJ14" s="22"/>
      <c r="BK14" s="22">
        <v>61</v>
      </c>
    </row>
    <row r="15" spans="1:63" ht="15" customHeight="1" x14ac:dyDescent="0.25">
      <c r="A15" s="18" t="s">
        <v>44</v>
      </c>
      <c r="B15" s="19" t="s">
        <v>44</v>
      </c>
      <c r="C15" s="19" t="s">
        <v>58</v>
      </c>
      <c r="D15" s="35" t="s">
        <v>59</v>
      </c>
      <c r="E15" s="35"/>
      <c r="F15" s="20" t="s">
        <v>3</v>
      </c>
      <c r="G15" s="20" t="s">
        <v>3</v>
      </c>
      <c r="H15" s="25" t="s">
        <v>3</v>
      </c>
      <c r="I15" s="2">
        <f>SUM(I16:I27)</f>
        <v>0</v>
      </c>
      <c r="J15" s="2">
        <f>SUM(J16:J27)</f>
        <v>0</v>
      </c>
      <c r="K15" s="2">
        <f>SUM(K16:K27)</f>
        <v>0</v>
      </c>
      <c r="L15" s="9" t="s">
        <v>44</v>
      </c>
      <c r="M15" s="21">
        <f>SUM(M16:M27)</f>
        <v>1.6106800000000001</v>
      </c>
      <c r="AH15" s="9" t="s">
        <v>44</v>
      </c>
      <c r="AR15" s="2">
        <f>SUM(AI16:AI26)</f>
        <v>0</v>
      </c>
      <c r="AS15" s="2">
        <f>SUM(AJ16:AJ26)</f>
        <v>0</v>
      </c>
      <c r="AT15" s="2">
        <f>SUM(AK16:AK26)</f>
        <v>0</v>
      </c>
    </row>
    <row r="16" spans="1:63" ht="15" customHeight="1" x14ac:dyDescent="0.25">
      <c r="A16" s="3" t="s">
        <v>60</v>
      </c>
      <c r="B16" s="4" t="s">
        <v>44</v>
      </c>
      <c r="C16" s="4" t="s">
        <v>61</v>
      </c>
      <c r="D16" s="34" t="s">
        <v>62</v>
      </c>
      <c r="E16" s="33"/>
      <c r="F16" s="4" t="s">
        <v>57</v>
      </c>
      <c r="G16" s="22">
        <v>2238.5</v>
      </c>
      <c r="H16" s="59">
        <v>0</v>
      </c>
      <c r="I16" s="22">
        <f t="shared" ref="I16:I26" si="0">G16*AN16</f>
        <v>0</v>
      </c>
      <c r="J16" s="22">
        <f t="shared" ref="J16:J26" si="1">G16*AO16</f>
        <v>0</v>
      </c>
      <c r="K16" s="22">
        <f t="shared" ref="K16:K27" si="2">G16*H16</f>
        <v>0</v>
      </c>
      <c r="L16" s="22">
        <v>6.9999999999999994E-5</v>
      </c>
      <c r="M16" s="23">
        <f t="shared" ref="M16:M27" si="3">G16*L16</f>
        <v>0.15669499999999997</v>
      </c>
      <c r="Y16" s="22">
        <f t="shared" ref="Y16:Y26" si="4">IF(AP16="5",BI16,0)</f>
        <v>0</v>
      </c>
      <c r="AA16" s="22">
        <f t="shared" ref="AA16:AA26" si="5">IF(AP16="1",BG16,0)</f>
        <v>0</v>
      </c>
      <c r="AB16" s="22">
        <f t="shared" ref="AB16:AB26" si="6">IF(AP16="1",BH16,0)</f>
        <v>0</v>
      </c>
      <c r="AC16" s="22">
        <f t="shared" ref="AC16:AC26" si="7">IF(AP16="7",BG16,0)</f>
        <v>0</v>
      </c>
      <c r="AD16" s="22">
        <f t="shared" ref="AD16:AD26" si="8">IF(AP16="7",BH16,0)</f>
        <v>0</v>
      </c>
      <c r="AE16" s="22">
        <f t="shared" ref="AE16:AE26" si="9">IF(AP16="2",BG16,0)</f>
        <v>0</v>
      </c>
      <c r="AF16" s="22">
        <f t="shared" ref="AF16:AF26" si="10">IF(AP16="2",BH16,0)</f>
        <v>0</v>
      </c>
      <c r="AG16" s="22">
        <f t="shared" ref="AG16:AG26" si="11">IF(AP16="0",BI16,0)</f>
        <v>0</v>
      </c>
      <c r="AH16" s="9" t="s">
        <v>44</v>
      </c>
      <c r="AI16" s="22">
        <f t="shared" ref="AI16:AI26" si="12">IF(AM16=0,K16,0)</f>
        <v>0</v>
      </c>
      <c r="AJ16" s="22">
        <f t="shared" ref="AJ16:AJ26" si="13">IF(AM16=15,K16,0)</f>
        <v>0</v>
      </c>
      <c r="AK16" s="22">
        <f t="shared" ref="AK16:AK26" si="14">IF(AM16=21,K16,0)</f>
        <v>0</v>
      </c>
      <c r="AM16" s="22">
        <v>15</v>
      </c>
      <c r="AN16" s="22">
        <f>H16*0.297233201581028</f>
        <v>0</v>
      </c>
      <c r="AO16" s="22">
        <f>H16*(1-0.297233201581028)</f>
        <v>0</v>
      </c>
      <c r="AP16" s="24" t="s">
        <v>63</v>
      </c>
      <c r="AU16" s="22">
        <f t="shared" ref="AU16:AU26" si="15">AV16+AW16</f>
        <v>0</v>
      </c>
      <c r="AV16" s="22">
        <f t="shared" ref="AV16:AV26" si="16">G16*AN16</f>
        <v>0</v>
      </c>
      <c r="AW16" s="22">
        <f t="shared" ref="AW16:AW27" si="17">G16*AO16</f>
        <v>0</v>
      </c>
      <c r="AX16" s="24" t="s">
        <v>64</v>
      </c>
      <c r="AY16" s="24" t="s">
        <v>65</v>
      </c>
      <c r="AZ16" s="9" t="s">
        <v>53</v>
      </c>
      <c r="BB16" s="22">
        <f t="shared" ref="BB16:BB26" si="18">AV16+AW16</f>
        <v>0</v>
      </c>
      <c r="BC16" s="22">
        <f t="shared" ref="BC16:BC26" si="19">H16/(100-BD16)*100</f>
        <v>0</v>
      </c>
      <c r="BD16" s="22">
        <v>0</v>
      </c>
      <c r="BE16" s="22">
        <f t="shared" ref="BE16:BE26" si="20">M16</f>
        <v>0.15669499999999997</v>
      </c>
      <c r="BG16" s="22">
        <f t="shared" ref="BG16:BG26" si="21">G16*AN16</f>
        <v>0</v>
      </c>
      <c r="BH16" s="22">
        <f t="shared" ref="BH16:BH27" si="22">G16*AO16</f>
        <v>0</v>
      </c>
      <c r="BI16" s="22">
        <f t="shared" ref="BI16:BI26" si="23">G16*H16</f>
        <v>0</v>
      </c>
      <c r="BJ16" s="22"/>
      <c r="BK16" s="22">
        <v>784</v>
      </c>
    </row>
    <row r="17" spans="1:64" ht="15" customHeight="1" x14ac:dyDescent="0.25">
      <c r="A17" s="3" t="s">
        <v>66</v>
      </c>
      <c r="B17" s="4" t="s">
        <v>44</v>
      </c>
      <c r="C17" s="4" t="s">
        <v>67</v>
      </c>
      <c r="D17" s="33" t="s">
        <v>68</v>
      </c>
      <c r="E17" s="33"/>
      <c r="F17" s="4" t="s">
        <v>57</v>
      </c>
      <c r="G17" s="22">
        <v>48</v>
      </c>
      <c r="H17" s="59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v>0</v>
      </c>
      <c r="M17" s="23">
        <f t="shared" si="3"/>
        <v>0</v>
      </c>
      <c r="Y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9" t="s">
        <v>44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M17" s="22">
        <v>15</v>
      </c>
      <c r="AN17" s="22">
        <f>H17*0.00270869244028564</f>
        <v>0</v>
      </c>
      <c r="AO17" s="22">
        <f>H17*(1-0.00270869244028564)</f>
        <v>0</v>
      </c>
      <c r="AP17" s="24" t="s">
        <v>63</v>
      </c>
      <c r="AU17" s="22">
        <f t="shared" si="15"/>
        <v>0</v>
      </c>
      <c r="AV17" s="22">
        <f t="shared" si="16"/>
        <v>0</v>
      </c>
      <c r="AW17" s="22">
        <f t="shared" si="17"/>
        <v>0</v>
      </c>
      <c r="AX17" s="24" t="s">
        <v>64</v>
      </c>
      <c r="AY17" s="24" t="s">
        <v>65</v>
      </c>
      <c r="AZ17" s="9" t="s">
        <v>53</v>
      </c>
      <c r="BB17" s="22">
        <f t="shared" si="18"/>
        <v>0</v>
      </c>
      <c r="BC17" s="22">
        <f t="shared" si="19"/>
        <v>0</v>
      </c>
      <c r="BD17" s="22">
        <v>0</v>
      </c>
      <c r="BE17" s="22">
        <f t="shared" si="20"/>
        <v>0</v>
      </c>
      <c r="BG17" s="22">
        <f t="shared" si="21"/>
        <v>0</v>
      </c>
      <c r="BH17" s="22">
        <f t="shared" si="22"/>
        <v>0</v>
      </c>
      <c r="BI17" s="22">
        <f t="shared" si="23"/>
        <v>0</v>
      </c>
      <c r="BJ17" s="22"/>
      <c r="BK17" s="22">
        <v>784</v>
      </c>
    </row>
    <row r="18" spans="1:64" ht="15" customHeight="1" x14ac:dyDescent="0.25">
      <c r="A18" s="3" t="s">
        <v>69</v>
      </c>
      <c r="B18" s="4" t="s">
        <v>44</v>
      </c>
      <c r="C18" s="4" t="s">
        <v>70</v>
      </c>
      <c r="D18" s="34" t="s">
        <v>71</v>
      </c>
      <c r="E18" s="33"/>
      <c r="F18" s="4" t="s">
        <v>57</v>
      </c>
      <c r="G18" s="22">
        <v>1537</v>
      </c>
      <c r="H18" s="59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v>4.6000000000000001E-4</v>
      </c>
      <c r="M18" s="23">
        <f t="shared" si="3"/>
        <v>0.70701999999999998</v>
      </c>
      <c r="Y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9" t="s">
        <v>44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M18" s="22">
        <v>15</v>
      </c>
      <c r="AN18" s="22">
        <f>H18*0.2604</f>
        <v>0</v>
      </c>
      <c r="AO18" s="22">
        <f>H18*(1-0.2604)</f>
        <v>0</v>
      </c>
      <c r="AP18" s="24" t="s">
        <v>63</v>
      </c>
      <c r="AU18" s="22">
        <f t="shared" si="15"/>
        <v>0</v>
      </c>
      <c r="AV18" s="22">
        <f t="shared" si="16"/>
        <v>0</v>
      </c>
      <c r="AW18" s="22">
        <f t="shared" si="17"/>
        <v>0</v>
      </c>
      <c r="AX18" s="24" t="s">
        <v>64</v>
      </c>
      <c r="AY18" s="24" t="s">
        <v>65</v>
      </c>
      <c r="AZ18" s="9" t="s">
        <v>53</v>
      </c>
      <c r="BB18" s="22">
        <f t="shared" si="18"/>
        <v>0</v>
      </c>
      <c r="BC18" s="22">
        <f t="shared" si="19"/>
        <v>0</v>
      </c>
      <c r="BD18" s="22">
        <v>0</v>
      </c>
      <c r="BE18" s="22">
        <f t="shared" si="20"/>
        <v>0.70701999999999998</v>
      </c>
      <c r="BG18" s="22">
        <f t="shared" si="21"/>
        <v>0</v>
      </c>
      <c r="BH18" s="22">
        <f t="shared" si="22"/>
        <v>0</v>
      </c>
      <c r="BI18" s="22">
        <f t="shared" si="23"/>
        <v>0</v>
      </c>
      <c r="BJ18" s="22"/>
      <c r="BK18" s="22">
        <v>784</v>
      </c>
    </row>
    <row r="19" spans="1:64" ht="15" customHeight="1" x14ac:dyDescent="0.25">
      <c r="A19" s="3" t="s">
        <v>72</v>
      </c>
      <c r="B19" s="4" t="s">
        <v>44</v>
      </c>
      <c r="C19" s="4" t="s">
        <v>73</v>
      </c>
      <c r="D19" s="33" t="s">
        <v>74</v>
      </c>
      <c r="E19" s="33"/>
      <c r="F19" s="4" t="s">
        <v>57</v>
      </c>
      <c r="G19" s="22">
        <v>2238.5</v>
      </c>
      <c r="H19" s="59"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v>0</v>
      </c>
      <c r="M19" s="23">
        <f t="shared" si="3"/>
        <v>0</v>
      </c>
      <c r="Y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9" t="s">
        <v>44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M19" s="22">
        <v>15</v>
      </c>
      <c r="AN19" s="22">
        <f>H19*0</f>
        <v>0</v>
      </c>
      <c r="AO19" s="22">
        <f>H19*(1-0)</f>
        <v>0</v>
      </c>
      <c r="AP19" s="24" t="s">
        <v>63</v>
      </c>
      <c r="AU19" s="22">
        <f t="shared" si="15"/>
        <v>0</v>
      </c>
      <c r="AV19" s="22">
        <f t="shared" si="16"/>
        <v>0</v>
      </c>
      <c r="AW19" s="22">
        <f t="shared" si="17"/>
        <v>0</v>
      </c>
      <c r="AX19" s="24" t="s">
        <v>64</v>
      </c>
      <c r="AY19" s="24" t="s">
        <v>65</v>
      </c>
      <c r="AZ19" s="9" t="s">
        <v>53</v>
      </c>
      <c r="BB19" s="22">
        <f t="shared" si="18"/>
        <v>0</v>
      </c>
      <c r="BC19" s="22">
        <f t="shared" si="19"/>
        <v>0</v>
      </c>
      <c r="BD19" s="22">
        <v>0</v>
      </c>
      <c r="BE19" s="22">
        <f t="shared" si="20"/>
        <v>0</v>
      </c>
      <c r="BG19" s="22">
        <f t="shared" si="21"/>
        <v>0</v>
      </c>
      <c r="BH19" s="22">
        <f t="shared" si="22"/>
        <v>0</v>
      </c>
      <c r="BI19" s="22">
        <f t="shared" si="23"/>
        <v>0</v>
      </c>
      <c r="BJ19" s="22"/>
      <c r="BK19" s="22">
        <v>784</v>
      </c>
    </row>
    <row r="20" spans="1:64" ht="15" customHeight="1" x14ac:dyDescent="0.25">
      <c r="A20" s="3" t="s">
        <v>63</v>
      </c>
      <c r="B20" s="4" t="s">
        <v>44</v>
      </c>
      <c r="C20" s="4" t="s">
        <v>75</v>
      </c>
      <c r="D20" s="33" t="s">
        <v>76</v>
      </c>
      <c r="E20" s="33"/>
      <c r="F20" s="4" t="s">
        <v>57</v>
      </c>
      <c r="G20" s="22">
        <v>32</v>
      </c>
      <c r="H20" s="59"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v>0</v>
      </c>
      <c r="M20" s="23">
        <f t="shared" si="3"/>
        <v>0</v>
      </c>
      <c r="Y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9" t="s">
        <v>44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M20" s="22">
        <v>15</v>
      </c>
      <c r="AN20" s="22">
        <f>H20*0</f>
        <v>0</v>
      </c>
      <c r="AO20" s="22">
        <f>H20*(1-0)</f>
        <v>0</v>
      </c>
      <c r="AP20" s="24" t="s">
        <v>63</v>
      </c>
      <c r="AU20" s="22">
        <f t="shared" si="15"/>
        <v>0</v>
      </c>
      <c r="AV20" s="22">
        <f t="shared" si="16"/>
        <v>0</v>
      </c>
      <c r="AW20" s="22">
        <f t="shared" si="17"/>
        <v>0</v>
      </c>
      <c r="AX20" s="24" t="s">
        <v>64</v>
      </c>
      <c r="AY20" s="24" t="s">
        <v>65</v>
      </c>
      <c r="AZ20" s="9" t="s">
        <v>53</v>
      </c>
      <c r="BB20" s="22">
        <f t="shared" si="18"/>
        <v>0</v>
      </c>
      <c r="BC20" s="22">
        <f t="shared" si="19"/>
        <v>0</v>
      </c>
      <c r="BD20" s="22">
        <v>0</v>
      </c>
      <c r="BE20" s="22">
        <f t="shared" si="20"/>
        <v>0</v>
      </c>
      <c r="BG20" s="22">
        <f t="shared" si="21"/>
        <v>0</v>
      </c>
      <c r="BH20" s="22">
        <f t="shared" si="22"/>
        <v>0</v>
      </c>
      <c r="BI20" s="22">
        <f t="shared" si="23"/>
        <v>0</v>
      </c>
      <c r="BJ20" s="22"/>
      <c r="BK20" s="22">
        <v>784</v>
      </c>
    </row>
    <row r="21" spans="1:64" ht="15" customHeight="1" x14ac:dyDescent="0.25">
      <c r="A21" s="3" t="s">
        <v>77</v>
      </c>
      <c r="B21" s="4" t="s">
        <v>44</v>
      </c>
      <c r="C21" s="4" t="s">
        <v>78</v>
      </c>
      <c r="D21" s="33" t="s">
        <v>79</v>
      </c>
      <c r="E21" s="33"/>
      <c r="F21" s="4" t="s">
        <v>80</v>
      </c>
      <c r="G21" s="22">
        <v>356</v>
      </c>
      <c r="H21" s="59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v>0</v>
      </c>
      <c r="M21" s="23">
        <f t="shared" si="3"/>
        <v>0</v>
      </c>
      <c r="Y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9" t="s">
        <v>44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M21" s="22">
        <v>15</v>
      </c>
      <c r="AN21" s="22">
        <f>H21*0.130344827586207</f>
        <v>0</v>
      </c>
      <c r="AO21" s="22">
        <f>H21*(1-0.130344827586207)</f>
        <v>0</v>
      </c>
      <c r="AP21" s="24" t="s">
        <v>63</v>
      </c>
      <c r="AU21" s="22">
        <f t="shared" si="15"/>
        <v>0</v>
      </c>
      <c r="AV21" s="22">
        <f t="shared" si="16"/>
        <v>0</v>
      </c>
      <c r="AW21" s="22">
        <f t="shared" si="17"/>
        <v>0</v>
      </c>
      <c r="AX21" s="24" t="s">
        <v>64</v>
      </c>
      <c r="AY21" s="24" t="s">
        <v>65</v>
      </c>
      <c r="AZ21" s="9" t="s">
        <v>53</v>
      </c>
      <c r="BB21" s="22">
        <f t="shared" si="18"/>
        <v>0</v>
      </c>
      <c r="BC21" s="22">
        <f t="shared" si="19"/>
        <v>0</v>
      </c>
      <c r="BD21" s="22">
        <v>0</v>
      </c>
      <c r="BE21" s="22">
        <f t="shared" si="20"/>
        <v>0</v>
      </c>
      <c r="BG21" s="22">
        <f t="shared" si="21"/>
        <v>0</v>
      </c>
      <c r="BH21" s="22">
        <f t="shared" si="22"/>
        <v>0</v>
      </c>
      <c r="BI21" s="22">
        <f t="shared" si="23"/>
        <v>0</v>
      </c>
      <c r="BJ21" s="22"/>
      <c r="BK21" s="22">
        <v>784</v>
      </c>
    </row>
    <row r="22" spans="1:64" ht="15" customHeight="1" x14ac:dyDescent="0.25">
      <c r="A22" s="3" t="s">
        <v>81</v>
      </c>
      <c r="B22" s="4" t="s">
        <v>44</v>
      </c>
      <c r="C22" s="4" t="s">
        <v>82</v>
      </c>
      <c r="D22" s="33" t="s">
        <v>83</v>
      </c>
      <c r="E22" s="33"/>
      <c r="F22" s="4" t="s">
        <v>57</v>
      </c>
      <c r="G22" s="22">
        <v>148</v>
      </c>
      <c r="H22" s="59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v>0</v>
      </c>
      <c r="M22" s="23">
        <f t="shared" si="3"/>
        <v>0</v>
      </c>
      <c r="Y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9" t="s">
        <v>44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M22" s="22">
        <v>15</v>
      </c>
      <c r="AN22" s="22">
        <f>H22*0</f>
        <v>0</v>
      </c>
      <c r="AO22" s="22">
        <f>H22*(1-0)</f>
        <v>0</v>
      </c>
      <c r="AP22" s="24" t="s">
        <v>63</v>
      </c>
      <c r="AU22" s="22">
        <f t="shared" si="15"/>
        <v>0</v>
      </c>
      <c r="AV22" s="22">
        <f t="shared" si="16"/>
        <v>0</v>
      </c>
      <c r="AW22" s="22">
        <f t="shared" si="17"/>
        <v>0</v>
      </c>
      <c r="AX22" s="24" t="s">
        <v>64</v>
      </c>
      <c r="AY22" s="24" t="s">
        <v>65</v>
      </c>
      <c r="AZ22" s="9" t="s">
        <v>53</v>
      </c>
      <c r="BB22" s="22">
        <f t="shared" si="18"/>
        <v>0</v>
      </c>
      <c r="BC22" s="22">
        <f t="shared" si="19"/>
        <v>0</v>
      </c>
      <c r="BD22" s="22">
        <v>0</v>
      </c>
      <c r="BE22" s="22">
        <f t="shared" si="20"/>
        <v>0</v>
      </c>
      <c r="BG22" s="22">
        <f t="shared" si="21"/>
        <v>0</v>
      </c>
      <c r="BH22" s="22">
        <f t="shared" si="22"/>
        <v>0</v>
      </c>
      <c r="BI22" s="22">
        <f t="shared" si="23"/>
        <v>0</v>
      </c>
      <c r="BJ22" s="22"/>
      <c r="BK22" s="22">
        <v>784</v>
      </c>
    </row>
    <row r="23" spans="1:64" ht="15" customHeight="1" x14ac:dyDescent="0.25">
      <c r="A23" s="3" t="s">
        <v>84</v>
      </c>
      <c r="B23" s="4" t="s">
        <v>44</v>
      </c>
      <c r="C23" s="4" t="s">
        <v>85</v>
      </c>
      <c r="D23" s="33" t="s">
        <v>86</v>
      </c>
      <c r="E23" s="33"/>
      <c r="F23" s="4" t="s">
        <v>80</v>
      </c>
      <c r="G23" s="22">
        <v>158</v>
      </c>
      <c r="H23" s="59">
        <v>0</v>
      </c>
      <c r="I23" s="22">
        <f t="shared" si="0"/>
        <v>0</v>
      </c>
      <c r="J23" s="22">
        <f t="shared" si="1"/>
        <v>0</v>
      </c>
      <c r="K23" s="22">
        <f t="shared" si="2"/>
        <v>0</v>
      </c>
      <c r="L23" s="22">
        <v>1.0000000000000001E-5</v>
      </c>
      <c r="M23" s="23">
        <f t="shared" si="3"/>
        <v>1.58E-3</v>
      </c>
      <c r="Y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9" t="s">
        <v>44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M23" s="22">
        <v>15</v>
      </c>
      <c r="AN23" s="22">
        <f>H23*0.0953068592057762</f>
        <v>0</v>
      </c>
      <c r="AO23" s="22">
        <f>H23*(1-0.0953068592057762)</f>
        <v>0</v>
      </c>
      <c r="AP23" s="24" t="s">
        <v>63</v>
      </c>
      <c r="AU23" s="22">
        <f t="shared" si="15"/>
        <v>0</v>
      </c>
      <c r="AV23" s="22">
        <f t="shared" si="16"/>
        <v>0</v>
      </c>
      <c r="AW23" s="22">
        <f t="shared" si="17"/>
        <v>0</v>
      </c>
      <c r="AX23" s="24" t="s">
        <v>64</v>
      </c>
      <c r="AY23" s="24" t="s">
        <v>65</v>
      </c>
      <c r="AZ23" s="9" t="s">
        <v>53</v>
      </c>
      <c r="BB23" s="22">
        <f t="shared" si="18"/>
        <v>0</v>
      </c>
      <c r="BC23" s="22">
        <f t="shared" si="19"/>
        <v>0</v>
      </c>
      <c r="BD23" s="22">
        <v>0</v>
      </c>
      <c r="BE23" s="22">
        <f t="shared" si="20"/>
        <v>1.58E-3</v>
      </c>
      <c r="BG23" s="22">
        <f t="shared" si="21"/>
        <v>0</v>
      </c>
      <c r="BH23" s="22">
        <f t="shared" si="22"/>
        <v>0</v>
      </c>
      <c r="BI23" s="22">
        <f t="shared" si="23"/>
        <v>0</v>
      </c>
      <c r="BJ23" s="22"/>
      <c r="BK23" s="22">
        <v>784</v>
      </c>
    </row>
    <row r="24" spans="1:64" ht="15" customHeight="1" x14ac:dyDescent="0.25">
      <c r="A24" s="3" t="s">
        <v>87</v>
      </c>
      <c r="B24" s="4" t="s">
        <v>44</v>
      </c>
      <c r="C24" s="4" t="s">
        <v>88</v>
      </c>
      <c r="D24" s="33" t="s">
        <v>89</v>
      </c>
      <c r="E24" s="33"/>
      <c r="F24" s="4" t="s">
        <v>57</v>
      </c>
      <c r="G24" s="22">
        <v>84.5</v>
      </c>
      <c r="H24" s="59"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v>4.2000000000000002E-4</v>
      </c>
      <c r="M24" s="23">
        <f t="shared" si="3"/>
        <v>3.5490000000000001E-2</v>
      </c>
      <c r="Y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9" t="s">
        <v>44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M24" s="22">
        <v>15</v>
      </c>
      <c r="AN24" s="22">
        <f>H24*0.306093579978237</f>
        <v>0</v>
      </c>
      <c r="AO24" s="22">
        <f>H24*(1-0.306093579978237)</f>
        <v>0</v>
      </c>
      <c r="AP24" s="24" t="s">
        <v>63</v>
      </c>
      <c r="AU24" s="22">
        <f t="shared" si="15"/>
        <v>0</v>
      </c>
      <c r="AV24" s="22">
        <f t="shared" si="16"/>
        <v>0</v>
      </c>
      <c r="AW24" s="22">
        <f t="shared" si="17"/>
        <v>0</v>
      </c>
      <c r="AX24" s="24" t="s">
        <v>64</v>
      </c>
      <c r="AY24" s="24" t="s">
        <v>65</v>
      </c>
      <c r="AZ24" s="9" t="s">
        <v>53</v>
      </c>
      <c r="BB24" s="22">
        <f t="shared" si="18"/>
        <v>0</v>
      </c>
      <c r="BC24" s="22">
        <f t="shared" si="19"/>
        <v>0</v>
      </c>
      <c r="BD24" s="22">
        <v>0</v>
      </c>
      <c r="BE24" s="22">
        <f t="shared" si="20"/>
        <v>3.5490000000000001E-2</v>
      </c>
      <c r="BG24" s="22">
        <f t="shared" si="21"/>
        <v>0</v>
      </c>
      <c r="BH24" s="22">
        <f t="shared" si="22"/>
        <v>0</v>
      </c>
      <c r="BI24" s="22">
        <f t="shared" si="23"/>
        <v>0</v>
      </c>
      <c r="BJ24" s="22"/>
      <c r="BK24" s="22">
        <v>784</v>
      </c>
    </row>
    <row r="25" spans="1:64" ht="15" customHeight="1" x14ac:dyDescent="0.25">
      <c r="A25" s="3" t="s">
        <v>90</v>
      </c>
      <c r="B25" s="4" t="s">
        <v>44</v>
      </c>
      <c r="C25" s="4" t="s">
        <v>91</v>
      </c>
      <c r="D25" s="33" t="s">
        <v>92</v>
      </c>
      <c r="E25" s="33"/>
      <c r="F25" s="4" t="s">
        <v>57</v>
      </c>
      <c r="G25" s="22">
        <v>207</v>
      </c>
      <c r="H25" s="59">
        <v>0</v>
      </c>
      <c r="I25" s="22">
        <f t="shared" si="0"/>
        <v>0</v>
      </c>
      <c r="J25" s="22">
        <f t="shared" si="1"/>
        <v>0</v>
      </c>
      <c r="K25" s="22">
        <f t="shared" si="2"/>
        <v>0</v>
      </c>
      <c r="L25" s="22">
        <v>4.2000000000000002E-4</v>
      </c>
      <c r="M25" s="23">
        <f t="shared" si="3"/>
        <v>8.6940000000000003E-2</v>
      </c>
      <c r="Y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9" t="s">
        <v>44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M25" s="22">
        <v>15</v>
      </c>
      <c r="AN25" s="22">
        <f>H25*0.303484567857288</f>
        <v>0</v>
      </c>
      <c r="AO25" s="22">
        <f>H25*(1-0.303484567857288)</f>
        <v>0</v>
      </c>
      <c r="AP25" s="24" t="s">
        <v>63</v>
      </c>
      <c r="AU25" s="22">
        <f t="shared" si="15"/>
        <v>0</v>
      </c>
      <c r="AV25" s="22">
        <f t="shared" si="16"/>
        <v>0</v>
      </c>
      <c r="AW25" s="22">
        <f t="shared" si="17"/>
        <v>0</v>
      </c>
      <c r="AX25" s="24" t="s">
        <v>64</v>
      </c>
      <c r="AY25" s="24" t="s">
        <v>65</v>
      </c>
      <c r="AZ25" s="9" t="s">
        <v>53</v>
      </c>
      <c r="BB25" s="22">
        <f t="shared" si="18"/>
        <v>0</v>
      </c>
      <c r="BC25" s="22">
        <f t="shared" si="19"/>
        <v>0</v>
      </c>
      <c r="BD25" s="22">
        <v>0</v>
      </c>
      <c r="BE25" s="22">
        <f t="shared" si="20"/>
        <v>8.6940000000000003E-2</v>
      </c>
      <c r="BG25" s="22">
        <f t="shared" si="21"/>
        <v>0</v>
      </c>
      <c r="BH25" s="22">
        <f t="shared" si="22"/>
        <v>0</v>
      </c>
      <c r="BI25" s="22">
        <f t="shared" si="23"/>
        <v>0</v>
      </c>
      <c r="BJ25" s="22"/>
      <c r="BK25" s="22">
        <v>784</v>
      </c>
    </row>
    <row r="26" spans="1:64" ht="15" customHeight="1" x14ac:dyDescent="0.25">
      <c r="A26" s="3" t="s">
        <v>93</v>
      </c>
      <c r="B26" s="4" t="s">
        <v>44</v>
      </c>
      <c r="C26" s="4" t="s">
        <v>94</v>
      </c>
      <c r="D26" s="34" t="s">
        <v>95</v>
      </c>
      <c r="E26" s="33"/>
      <c r="F26" s="4" t="s">
        <v>57</v>
      </c>
      <c r="G26" s="22">
        <v>701</v>
      </c>
      <c r="H26" s="59">
        <v>0</v>
      </c>
      <c r="I26" s="22">
        <f t="shared" si="0"/>
        <v>0</v>
      </c>
      <c r="J26" s="22">
        <f t="shared" si="1"/>
        <v>0</v>
      </c>
      <c r="K26" s="22">
        <f t="shared" si="2"/>
        <v>0</v>
      </c>
      <c r="L26" s="22">
        <v>4.8000000000000001E-4</v>
      </c>
      <c r="M26" s="23">
        <f t="shared" si="3"/>
        <v>0.33648</v>
      </c>
      <c r="Y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9" t="s">
        <v>44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M26" s="22">
        <v>15</v>
      </c>
      <c r="AN26" s="22">
        <f>H26*0.366595517609392</f>
        <v>0</v>
      </c>
      <c r="AO26" s="22">
        <f>H26*(1-0.366595517609392)</f>
        <v>0</v>
      </c>
      <c r="AP26" s="24" t="s">
        <v>63</v>
      </c>
      <c r="AU26" s="22">
        <f t="shared" si="15"/>
        <v>0</v>
      </c>
      <c r="AV26" s="22">
        <f t="shared" si="16"/>
        <v>0</v>
      </c>
      <c r="AW26" s="22">
        <f t="shared" si="17"/>
        <v>0</v>
      </c>
      <c r="AX26" s="24" t="s">
        <v>64</v>
      </c>
      <c r="AY26" s="24" t="s">
        <v>65</v>
      </c>
      <c r="AZ26" s="9" t="s">
        <v>53</v>
      </c>
      <c r="BB26" s="22">
        <f t="shared" si="18"/>
        <v>0</v>
      </c>
      <c r="BC26" s="22">
        <f t="shared" si="19"/>
        <v>0</v>
      </c>
      <c r="BD26" s="22">
        <v>0</v>
      </c>
      <c r="BE26" s="22">
        <f t="shared" si="20"/>
        <v>0.33648</v>
      </c>
      <c r="BG26" s="22">
        <f t="shared" si="21"/>
        <v>0</v>
      </c>
      <c r="BH26" s="22">
        <f t="shared" si="22"/>
        <v>0</v>
      </c>
      <c r="BI26" s="22">
        <f t="shared" si="23"/>
        <v>0</v>
      </c>
      <c r="BJ26" s="22"/>
      <c r="BK26" s="22">
        <v>784</v>
      </c>
    </row>
    <row r="27" spans="1:64" ht="15" customHeight="1" x14ac:dyDescent="0.25">
      <c r="A27" s="3" t="s">
        <v>96</v>
      </c>
      <c r="B27" s="4" t="s">
        <v>44</v>
      </c>
      <c r="C27" s="4" t="s">
        <v>97</v>
      </c>
      <c r="D27" s="4" t="s">
        <v>98</v>
      </c>
      <c r="E27" s="4"/>
      <c r="F27" s="4" t="s">
        <v>57</v>
      </c>
      <c r="G27" s="22">
        <v>818.5</v>
      </c>
      <c r="H27" s="59">
        <v>0</v>
      </c>
      <c r="I27" s="22">
        <f>G27*AO27</f>
        <v>0</v>
      </c>
      <c r="J27" s="22">
        <f>G27*AP27</f>
        <v>0</v>
      </c>
      <c r="K27" s="22">
        <f t="shared" si="2"/>
        <v>0</v>
      </c>
      <c r="L27" s="22">
        <v>3.5E-4</v>
      </c>
      <c r="M27" s="23">
        <f t="shared" si="3"/>
        <v>0.28647499999999998</v>
      </c>
      <c r="Y27" s="22"/>
      <c r="Z27" s="1">
        <f>IF(AQ27="5",BJ27,0)</f>
        <v>0</v>
      </c>
      <c r="AA27" s="22"/>
      <c r="AB27" s="22">
        <f>IF(AQ27="1",BH27,0)</f>
        <v>0</v>
      </c>
      <c r="AC27" s="22">
        <f>IF(AQ27="1",BI27,0)</f>
        <v>0</v>
      </c>
      <c r="AD27" s="22">
        <f>IF(AQ27="7",BH27,0)</f>
        <v>0</v>
      </c>
      <c r="AE27" s="22">
        <f>IF(AQ27="7",BI27,0)</f>
        <v>0</v>
      </c>
      <c r="AF27" s="22">
        <f>IF(AQ27="2",BH27,0)</f>
        <v>0</v>
      </c>
      <c r="AG27" s="22">
        <f>IF(AQ27="2",BI27,0)</f>
        <v>0</v>
      </c>
      <c r="AH27" s="9">
        <f>IF(AQ27="0",BJ27,0)</f>
        <v>0</v>
      </c>
      <c r="AI27" s="22" t="s">
        <v>44</v>
      </c>
      <c r="AJ27" s="22">
        <f>IF(AN27=0,K27,0)</f>
        <v>0</v>
      </c>
      <c r="AK27" s="22">
        <f>IF(AN27=15,K27,0)</f>
        <v>0</v>
      </c>
      <c r="AL27" s="1">
        <f>IF(AN27=21,K27,0)</f>
        <v>0</v>
      </c>
      <c r="AM27" s="22"/>
      <c r="AN27" s="22">
        <v>15</v>
      </c>
      <c r="AO27" s="22">
        <f>H27*0.606629834254144</f>
        <v>0</v>
      </c>
      <c r="AP27" s="24">
        <f>H27*(1-0.606629834254144)</f>
        <v>0</v>
      </c>
      <c r="AQ27" s="1" t="s">
        <v>63</v>
      </c>
      <c r="AU27" s="22"/>
      <c r="AV27" s="22">
        <f>AW27+AX27</f>
        <v>0</v>
      </c>
      <c r="AW27" s="22">
        <f t="shared" si="17"/>
        <v>0</v>
      </c>
      <c r="AX27" s="24">
        <f>G27*AP27</f>
        <v>0</v>
      </c>
      <c r="AY27" s="24" t="s">
        <v>64</v>
      </c>
      <c r="AZ27" s="9" t="s">
        <v>65</v>
      </c>
      <c r="BA27" s="1" t="s">
        <v>53</v>
      </c>
      <c r="BB27" s="22"/>
      <c r="BC27" s="22">
        <f>AW27+AX27</f>
        <v>0</v>
      </c>
      <c r="BD27" s="22">
        <f>H27/(100-BE27)*100</f>
        <v>0</v>
      </c>
      <c r="BE27" s="22">
        <v>0</v>
      </c>
      <c r="BF27" s="1">
        <f>M27</f>
        <v>0.28647499999999998</v>
      </c>
      <c r="BG27" s="22"/>
      <c r="BH27" s="22">
        <f t="shared" si="22"/>
        <v>0</v>
      </c>
      <c r="BI27" s="22">
        <f>G27*AP27</f>
        <v>0</v>
      </c>
      <c r="BJ27" s="22">
        <f>G27*H27</f>
        <v>0</v>
      </c>
      <c r="BK27" s="22"/>
      <c r="BL27" s="1">
        <v>784</v>
      </c>
    </row>
    <row r="28" spans="1:64" ht="15" customHeight="1" x14ac:dyDescent="0.25">
      <c r="A28" s="18" t="s">
        <v>44</v>
      </c>
      <c r="B28" s="19" t="s">
        <v>44</v>
      </c>
      <c r="C28" s="19" t="s">
        <v>99</v>
      </c>
      <c r="D28" s="35" t="s">
        <v>100</v>
      </c>
      <c r="E28" s="35"/>
      <c r="F28" s="20" t="s">
        <v>3</v>
      </c>
      <c r="G28" s="20" t="s">
        <v>3</v>
      </c>
      <c r="H28" s="25" t="s">
        <v>3</v>
      </c>
      <c r="I28" s="2">
        <f>SUM(I29:I31)</f>
        <v>0</v>
      </c>
      <c r="J28" s="2">
        <f>SUM(J29:J31)</f>
        <v>0</v>
      </c>
      <c r="K28" s="2">
        <f>SUM(K29:K31)</f>
        <v>0</v>
      </c>
      <c r="L28" s="9" t="s">
        <v>44</v>
      </c>
      <c r="M28" s="21">
        <f>SUM(M29:M31)</f>
        <v>0</v>
      </c>
      <c r="AH28" s="9" t="s">
        <v>44</v>
      </c>
      <c r="AR28" s="2">
        <f>SUM(AI29:AI31)</f>
        <v>0</v>
      </c>
      <c r="AS28" s="2">
        <f>SUM(AJ29:AJ31)</f>
        <v>0</v>
      </c>
      <c r="AT28" s="2">
        <f>SUM(AK29:AK31)</f>
        <v>0</v>
      </c>
    </row>
    <row r="29" spans="1:64" ht="15" customHeight="1" x14ac:dyDescent="0.25">
      <c r="A29" s="3">
        <v>15</v>
      </c>
      <c r="B29" s="4" t="s">
        <v>44</v>
      </c>
      <c r="C29" s="4" t="s">
        <v>101</v>
      </c>
      <c r="D29" s="33" t="s">
        <v>102</v>
      </c>
      <c r="E29" s="33"/>
      <c r="F29" s="4" t="s">
        <v>103</v>
      </c>
      <c r="G29" s="22">
        <v>3.94</v>
      </c>
      <c r="H29" s="59">
        <v>0</v>
      </c>
      <c r="I29" s="22">
        <f>G29*AN29</f>
        <v>0</v>
      </c>
      <c r="J29" s="22">
        <f>G29*AO29</f>
        <v>0</v>
      </c>
      <c r="K29" s="22">
        <f>G29*H29</f>
        <v>0</v>
      </c>
      <c r="L29" s="22">
        <v>0</v>
      </c>
      <c r="M29" s="23">
        <f>G29*L29</f>
        <v>0</v>
      </c>
      <c r="Y29" s="22">
        <f>IF(AP29="5",BI29,0)</f>
        <v>0</v>
      </c>
      <c r="AA29" s="22">
        <f>IF(AP29="1",BG29,0)</f>
        <v>0</v>
      </c>
      <c r="AB29" s="22">
        <f>IF(AP29="1",BH29,0)</f>
        <v>0</v>
      </c>
      <c r="AC29" s="22">
        <f>IF(AP29="7",BG29,0)</f>
        <v>0</v>
      </c>
      <c r="AD29" s="22">
        <f>IF(AP29="7",BH29,0)</f>
        <v>0</v>
      </c>
      <c r="AE29" s="22">
        <f>IF(AP29="2",BG29,0)</f>
        <v>0</v>
      </c>
      <c r="AF29" s="22">
        <f>IF(AP29="2",BH29,0)</f>
        <v>0</v>
      </c>
      <c r="AG29" s="22">
        <f>IF(AP29="0",BI29,0)</f>
        <v>0</v>
      </c>
      <c r="AH29" s="9" t="s">
        <v>44</v>
      </c>
      <c r="AI29" s="22">
        <f>IF(AM29=0,K29,0)</f>
        <v>0</v>
      </c>
      <c r="AJ29" s="22">
        <f>IF(AM29=15,K29,0)</f>
        <v>0</v>
      </c>
      <c r="AK29" s="22">
        <f>IF(AM29=21,K29,0)</f>
        <v>0</v>
      </c>
      <c r="AM29" s="22">
        <v>15</v>
      </c>
      <c r="AN29" s="22">
        <f>H29*0</f>
        <v>0</v>
      </c>
      <c r="AO29" s="22">
        <f>H29*(1-0)</f>
        <v>0</v>
      </c>
      <c r="AP29" s="24" t="s">
        <v>69</v>
      </c>
      <c r="AU29" s="22">
        <f>AV29+AW29</f>
        <v>0</v>
      </c>
      <c r="AV29" s="22">
        <f>G29*AN29</f>
        <v>0</v>
      </c>
      <c r="AW29" s="22">
        <f>G29*AO29</f>
        <v>0</v>
      </c>
      <c r="AX29" s="24" t="s">
        <v>104</v>
      </c>
      <c r="AY29" s="24" t="s">
        <v>105</v>
      </c>
      <c r="AZ29" s="9" t="s">
        <v>53</v>
      </c>
      <c r="BB29" s="22">
        <f>AV29+AW29</f>
        <v>0</v>
      </c>
      <c r="BC29" s="22">
        <f>H29/(100-BD29)*100</f>
        <v>0</v>
      </c>
      <c r="BD29" s="22">
        <v>0</v>
      </c>
      <c r="BE29" s="22">
        <f>M29</f>
        <v>0</v>
      </c>
      <c r="BG29" s="22">
        <f>G29*AN29</f>
        <v>0</v>
      </c>
      <c r="BH29" s="22">
        <f>G29*AO29</f>
        <v>0</v>
      </c>
      <c r="BI29" s="22">
        <f>G29*H29</f>
        <v>0</v>
      </c>
      <c r="BJ29" s="22"/>
      <c r="BK29" s="22"/>
    </row>
    <row r="30" spans="1:64" ht="15" customHeight="1" x14ac:dyDescent="0.25">
      <c r="A30" s="3">
        <v>16</v>
      </c>
      <c r="B30" s="4" t="s">
        <v>44</v>
      </c>
      <c r="C30" s="4" t="s">
        <v>106</v>
      </c>
      <c r="D30" s="33" t="s">
        <v>107</v>
      </c>
      <c r="E30" s="33"/>
      <c r="F30" s="4" t="s">
        <v>103</v>
      </c>
      <c r="G30" s="22">
        <v>3.94</v>
      </c>
      <c r="H30" s="59">
        <v>0</v>
      </c>
      <c r="I30" s="22">
        <f>G30*AN30</f>
        <v>0</v>
      </c>
      <c r="J30" s="22">
        <f>G30*AO30</f>
        <v>0</v>
      </c>
      <c r="K30" s="22">
        <f>G30*H30</f>
        <v>0</v>
      </c>
      <c r="L30" s="22">
        <v>0</v>
      </c>
      <c r="M30" s="23">
        <f>G30*L30</f>
        <v>0</v>
      </c>
      <c r="Y30" s="22">
        <f>IF(AP30="5",BI30,0)</f>
        <v>0</v>
      </c>
      <c r="AA30" s="22">
        <f>IF(AP30="1",BG30,0)</f>
        <v>0</v>
      </c>
      <c r="AB30" s="22">
        <f>IF(AP30="1",BH30,0)</f>
        <v>0</v>
      </c>
      <c r="AC30" s="22">
        <f>IF(AP30="7",BG30,0)</f>
        <v>0</v>
      </c>
      <c r="AD30" s="22">
        <f>IF(AP30="7",BH30,0)</f>
        <v>0</v>
      </c>
      <c r="AE30" s="22">
        <f>IF(AP30="2",BG30,0)</f>
        <v>0</v>
      </c>
      <c r="AF30" s="22">
        <f>IF(AP30="2",BH30,0)</f>
        <v>0</v>
      </c>
      <c r="AG30" s="22">
        <f>IF(AP30="0",BI30,0)</f>
        <v>0</v>
      </c>
      <c r="AH30" s="9" t="s">
        <v>44</v>
      </c>
      <c r="AI30" s="22">
        <f>IF(AM30=0,K30,0)</f>
        <v>0</v>
      </c>
      <c r="AJ30" s="22">
        <f>IF(AM30=15,K30,0)</f>
        <v>0</v>
      </c>
      <c r="AK30" s="22">
        <f>IF(AM30=21,K30,0)</f>
        <v>0</v>
      </c>
      <c r="AM30" s="22">
        <v>15</v>
      </c>
      <c r="AN30" s="22">
        <f>H30*0</f>
        <v>0</v>
      </c>
      <c r="AO30" s="22">
        <f>H30*(1-0)</f>
        <v>0</v>
      </c>
      <c r="AP30" s="24" t="s">
        <v>69</v>
      </c>
      <c r="AU30" s="22">
        <f>AV30+AW30</f>
        <v>0</v>
      </c>
      <c r="AV30" s="22">
        <f>G30*AN30</f>
        <v>0</v>
      </c>
      <c r="AW30" s="22">
        <f>G30*AO30</f>
        <v>0</v>
      </c>
      <c r="AX30" s="24" t="s">
        <v>104</v>
      </c>
      <c r="AY30" s="24" t="s">
        <v>105</v>
      </c>
      <c r="AZ30" s="9" t="s">
        <v>53</v>
      </c>
      <c r="BB30" s="22">
        <f>AV30+AW30</f>
        <v>0</v>
      </c>
      <c r="BC30" s="22">
        <f>H30/(100-BD30)*100</f>
        <v>0</v>
      </c>
      <c r="BD30" s="22">
        <v>0</v>
      </c>
      <c r="BE30" s="22">
        <f>M30</f>
        <v>0</v>
      </c>
      <c r="BG30" s="22">
        <f>G30*AN30</f>
        <v>0</v>
      </c>
      <c r="BH30" s="22">
        <f>G30*AO30</f>
        <v>0</v>
      </c>
      <c r="BI30" s="22">
        <f>G30*H30</f>
        <v>0</v>
      </c>
      <c r="BJ30" s="22"/>
      <c r="BK30" s="22"/>
    </row>
    <row r="31" spans="1:64" ht="15" customHeight="1" x14ac:dyDescent="0.25">
      <c r="A31" s="26">
        <v>17</v>
      </c>
      <c r="B31" s="27" t="s">
        <v>44</v>
      </c>
      <c r="C31" s="27" t="s">
        <v>108</v>
      </c>
      <c r="D31" s="36" t="s">
        <v>109</v>
      </c>
      <c r="E31" s="36"/>
      <c r="F31" s="27" t="s">
        <v>103</v>
      </c>
      <c r="G31" s="28">
        <v>19.7</v>
      </c>
      <c r="H31" s="60">
        <v>0</v>
      </c>
      <c r="I31" s="28">
        <f>G31*AN31</f>
        <v>0</v>
      </c>
      <c r="J31" s="28">
        <f>G31*AO31</f>
        <v>0</v>
      </c>
      <c r="K31" s="28">
        <f>G31*H31</f>
        <v>0</v>
      </c>
      <c r="L31" s="28">
        <v>0</v>
      </c>
      <c r="M31" s="29">
        <f>G31*L31</f>
        <v>0</v>
      </c>
      <c r="Y31" s="22">
        <f>IF(AP31="5",BI31,0)</f>
        <v>0</v>
      </c>
      <c r="AA31" s="22">
        <f>IF(AP31="1",BG31,0)</f>
        <v>0</v>
      </c>
      <c r="AB31" s="22">
        <f>IF(AP31="1",BH31,0)</f>
        <v>0</v>
      </c>
      <c r="AC31" s="22">
        <f>IF(AP31="7",BG31,0)</f>
        <v>0</v>
      </c>
      <c r="AD31" s="22">
        <f>IF(AP31="7",BH31,0)</f>
        <v>0</v>
      </c>
      <c r="AE31" s="22">
        <f>IF(AP31="2",BG31,0)</f>
        <v>0</v>
      </c>
      <c r="AF31" s="22">
        <f>IF(AP31="2",BH31,0)</f>
        <v>0</v>
      </c>
      <c r="AG31" s="22">
        <f>IF(AP31="0",BI31,0)</f>
        <v>0</v>
      </c>
      <c r="AH31" s="9" t="s">
        <v>44</v>
      </c>
      <c r="AI31" s="22">
        <f>IF(AM31=0,K31,0)</f>
        <v>0</v>
      </c>
      <c r="AJ31" s="22">
        <f>IF(AM31=15,K31,0)</f>
        <v>0</v>
      </c>
      <c r="AK31" s="22">
        <f>IF(AM31=21,K31,0)</f>
        <v>0</v>
      </c>
      <c r="AM31" s="22">
        <v>15</v>
      </c>
      <c r="AN31" s="22">
        <f>H31*0</f>
        <v>0</v>
      </c>
      <c r="AO31" s="22">
        <f>H31*(1-0)</f>
        <v>0</v>
      </c>
      <c r="AP31" s="24" t="s">
        <v>69</v>
      </c>
      <c r="AU31" s="22">
        <f>AV31+AW31</f>
        <v>0</v>
      </c>
      <c r="AV31" s="22">
        <f>G31*AN31</f>
        <v>0</v>
      </c>
      <c r="AW31" s="22">
        <f>G31*AO31</f>
        <v>0</v>
      </c>
      <c r="AX31" s="24" t="s">
        <v>104</v>
      </c>
      <c r="AY31" s="24" t="s">
        <v>105</v>
      </c>
      <c r="AZ31" s="9" t="s">
        <v>53</v>
      </c>
      <c r="BB31" s="22">
        <f>AV31+AW31</f>
        <v>0</v>
      </c>
      <c r="BC31" s="22">
        <f>H31/(100-BD31)*100</f>
        <v>0</v>
      </c>
      <c r="BD31" s="22">
        <v>0</v>
      </c>
      <c r="BE31" s="22">
        <f>M31</f>
        <v>0</v>
      </c>
      <c r="BG31" s="22">
        <f>G31*AN31</f>
        <v>0</v>
      </c>
      <c r="BH31" s="22">
        <f>G31*AO31</f>
        <v>0</v>
      </c>
      <c r="BI31" s="22">
        <f>G31*H31</f>
        <v>0</v>
      </c>
      <c r="BJ31" s="22"/>
      <c r="BK31" s="22"/>
    </row>
    <row r="32" spans="1:64" ht="15" customHeight="1" x14ac:dyDescent="0.25">
      <c r="I32" s="37" t="s">
        <v>110</v>
      </c>
      <c r="J32" s="37"/>
      <c r="K32" s="30">
        <f>K12+K15+K28</f>
        <v>0</v>
      </c>
    </row>
    <row r="33" spans="1:13" ht="15" customHeight="1" x14ac:dyDescent="0.25">
      <c r="A33" s="31" t="s">
        <v>111</v>
      </c>
    </row>
    <row r="34" spans="1:13" ht="12.75" customHeight="1" x14ac:dyDescent="0.25">
      <c r="A34" s="32" t="s">
        <v>44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</sheetData>
  <sheetProtection algorithmName="SHA-512" hashValue="K0WxK9kXKiVcHOcNldVGvSvkTmup7VuJLUBMOnAXKIuz0MTlxerZK2TbbZcf8L9Op0du/nChsybMlBJx5hXo1w==" saltValue="RIwv20XS5N1vBt1fDSvVvQ==" spinCount="100000" sheet="1" objects="1" scenarios="1"/>
  <mergeCells count="50">
    <mergeCell ref="J4:M5"/>
    <mergeCell ref="A1:M1"/>
    <mergeCell ref="A2:C3"/>
    <mergeCell ref="D2:F3"/>
    <mergeCell ref="G2:G3"/>
    <mergeCell ref="H2:H3"/>
    <mergeCell ref="I2:I3"/>
    <mergeCell ref="J2:M3"/>
    <mergeCell ref="A4:C5"/>
    <mergeCell ref="D4:F5"/>
    <mergeCell ref="G4:G5"/>
    <mergeCell ref="H4:H5"/>
    <mergeCell ref="I4:I5"/>
    <mergeCell ref="I8:I9"/>
    <mergeCell ref="J8:M9"/>
    <mergeCell ref="A6:C7"/>
    <mergeCell ref="D6:F7"/>
    <mergeCell ref="G6:G7"/>
    <mergeCell ref="H6:H7"/>
    <mergeCell ref="I6:I7"/>
    <mergeCell ref="J6:M7"/>
    <mergeCell ref="D13:E13"/>
    <mergeCell ref="A8:C9"/>
    <mergeCell ref="D8:F9"/>
    <mergeCell ref="G8:G9"/>
    <mergeCell ref="H8:H9"/>
    <mergeCell ref="D10:E10"/>
    <mergeCell ref="I10:K10"/>
    <mergeCell ref="L10:M10"/>
    <mergeCell ref="D11:E11"/>
    <mergeCell ref="D12:E12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34:M34"/>
    <mergeCell ref="D26:E26"/>
    <mergeCell ref="D28:E28"/>
    <mergeCell ref="D29:E29"/>
    <mergeCell ref="D30:E30"/>
    <mergeCell ref="D31:E31"/>
    <mergeCell ref="I32:J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Rožec</dc:creator>
  <cp:lastModifiedBy>Mokrý Tomáš</cp:lastModifiedBy>
  <dcterms:created xsi:type="dcterms:W3CDTF">2025-04-01T11:11:16Z</dcterms:created>
  <dcterms:modified xsi:type="dcterms:W3CDTF">2025-04-25T12:54:03Z</dcterms:modified>
</cp:coreProperties>
</file>