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ntosova\Desktop\VZMR\VZ MŠ Vinařská malování\"/>
    </mc:Choice>
  </mc:AlternateContent>
  <xr:revisionPtr revIDLastSave="0" documentId="8_{260CE2DB-8F66-479B-BEB6-19E4BD8CC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ební rozpočet" sheetId="1" r:id="rId1"/>
    <sheet name="VORN" sheetId="3" state="hidden" r:id="rId2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5" i="3"/>
  <c r="I26" i="3"/>
  <c r="I25" i="3"/>
  <c r="I24" i="3"/>
  <c r="I23" i="3"/>
  <c r="I22" i="3"/>
  <c r="I27" i="3" s="1"/>
  <c r="I21" i="3"/>
  <c r="I17" i="3"/>
  <c r="I16" i="3"/>
  <c r="I18" i="3" s="1"/>
  <c r="I15" i="3"/>
  <c r="I10" i="3"/>
  <c r="F10" i="3"/>
  <c r="C10" i="3"/>
  <c r="F8" i="3"/>
  <c r="C8" i="3"/>
  <c r="F6" i="3"/>
  <c r="C6" i="3"/>
  <c r="F4" i="3"/>
  <c r="C4" i="3"/>
  <c r="F2" i="3"/>
  <c r="C2" i="3"/>
  <c r="BW29" i="1"/>
  <c r="BJ29" i="1"/>
  <c r="BD29" i="1"/>
  <c r="AW29" i="1"/>
  <c r="AP29" i="1"/>
  <c r="AX29" i="1" s="1"/>
  <c r="AO29" i="1"/>
  <c r="BH29" i="1" s="1"/>
  <c r="AL29" i="1"/>
  <c r="AJ29" i="1"/>
  <c r="AH29" i="1"/>
  <c r="AG29" i="1"/>
  <c r="AF29" i="1"/>
  <c r="AE29" i="1"/>
  <c r="AD29" i="1"/>
  <c r="AC29" i="1"/>
  <c r="AB29" i="1"/>
  <c r="Z29" i="1"/>
  <c r="O29" i="1"/>
  <c r="BF29" i="1" s="1"/>
  <c r="L29" i="1"/>
  <c r="AK29" i="1" s="1"/>
  <c r="K29" i="1"/>
  <c r="J29" i="1"/>
  <c r="BW28" i="1"/>
  <c r="BJ28" i="1"/>
  <c r="Z28" i="1" s="1"/>
  <c r="BD28" i="1"/>
  <c r="AP28" i="1"/>
  <c r="AX28" i="1" s="1"/>
  <c r="AO28" i="1"/>
  <c r="BH28" i="1" s="1"/>
  <c r="AL28" i="1"/>
  <c r="AJ28" i="1"/>
  <c r="AH28" i="1"/>
  <c r="AG28" i="1"/>
  <c r="AF28" i="1"/>
  <c r="AE28" i="1"/>
  <c r="AD28" i="1"/>
  <c r="AC28" i="1"/>
  <c r="AB28" i="1"/>
  <c r="O28" i="1"/>
  <c r="BF28" i="1" s="1"/>
  <c r="L28" i="1"/>
  <c r="AK28" i="1" s="1"/>
  <c r="BW27" i="1"/>
  <c r="BJ27" i="1"/>
  <c r="Z27" i="1" s="1"/>
  <c r="BD27" i="1"/>
  <c r="AW27" i="1"/>
  <c r="AP27" i="1"/>
  <c r="AX27" i="1" s="1"/>
  <c r="AO27" i="1"/>
  <c r="BH27" i="1" s="1"/>
  <c r="AL27" i="1"/>
  <c r="AJ27" i="1"/>
  <c r="AH27" i="1"/>
  <c r="AG27" i="1"/>
  <c r="AF27" i="1"/>
  <c r="AE27" i="1"/>
  <c r="AD27" i="1"/>
  <c r="AC27" i="1"/>
  <c r="AB27" i="1"/>
  <c r="O27" i="1"/>
  <c r="BF27" i="1" s="1"/>
  <c r="M27" i="1"/>
  <c r="L27" i="1"/>
  <c r="AK27" i="1" s="1"/>
  <c r="K27" i="1"/>
  <c r="J27" i="1"/>
  <c r="L26" i="1"/>
  <c r="BW25" i="1"/>
  <c r="BJ25" i="1"/>
  <c r="BD25" i="1"/>
  <c r="AP25" i="1"/>
  <c r="AX25" i="1" s="1"/>
  <c r="AO25" i="1"/>
  <c r="BH25" i="1" s="1"/>
  <c r="AD25" i="1" s="1"/>
  <c r="AL25" i="1"/>
  <c r="AJ25" i="1"/>
  <c r="AH25" i="1"/>
  <c r="AG25" i="1"/>
  <c r="AF25" i="1"/>
  <c r="AC25" i="1"/>
  <c r="AB25" i="1"/>
  <c r="Z25" i="1"/>
  <c r="O25" i="1"/>
  <c r="BF25" i="1" s="1"/>
  <c r="L25" i="1"/>
  <c r="AK25" i="1" s="1"/>
  <c r="K25" i="1"/>
  <c r="J25" i="1"/>
  <c r="BW24" i="1"/>
  <c r="BJ24" i="1"/>
  <c r="BD24" i="1"/>
  <c r="AP24" i="1"/>
  <c r="AX24" i="1" s="1"/>
  <c r="AO24" i="1"/>
  <c r="BH24" i="1" s="1"/>
  <c r="AD24" i="1" s="1"/>
  <c r="AL24" i="1"/>
  <c r="AJ24" i="1"/>
  <c r="AH24" i="1"/>
  <c r="AG24" i="1"/>
  <c r="AF24" i="1"/>
  <c r="AC24" i="1"/>
  <c r="AB24" i="1"/>
  <c r="Z24" i="1"/>
  <c r="O24" i="1"/>
  <c r="BF24" i="1" s="1"/>
  <c r="L24" i="1"/>
  <c r="AK24" i="1" s="1"/>
  <c r="J24" i="1"/>
  <c r="BW23" i="1"/>
  <c r="BJ23" i="1"/>
  <c r="BD23" i="1"/>
  <c r="AP23" i="1"/>
  <c r="AX23" i="1" s="1"/>
  <c r="AO23" i="1"/>
  <c r="BH23" i="1" s="1"/>
  <c r="AD23" i="1" s="1"/>
  <c r="AL23" i="1"/>
  <c r="AJ23" i="1"/>
  <c r="AH23" i="1"/>
  <c r="AG23" i="1"/>
  <c r="AF23" i="1"/>
  <c r="AC23" i="1"/>
  <c r="AB23" i="1"/>
  <c r="Z23" i="1"/>
  <c r="O23" i="1"/>
  <c r="BF23" i="1" s="1"/>
  <c r="L23" i="1"/>
  <c r="AK23" i="1" s="1"/>
  <c r="K23" i="1"/>
  <c r="J23" i="1"/>
  <c r="BW22" i="1"/>
  <c r="BJ22" i="1"/>
  <c r="BD22" i="1"/>
  <c r="AP22" i="1"/>
  <c r="AX22" i="1" s="1"/>
  <c r="AO22" i="1"/>
  <c r="BH22" i="1" s="1"/>
  <c r="AD22" i="1" s="1"/>
  <c r="AL22" i="1"/>
  <c r="AJ22" i="1"/>
  <c r="AH22" i="1"/>
  <c r="AG22" i="1"/>
  <c r="AF22" i="1"/>
  <c r="AC22" i="1"/>
  <c r="AB22" i="1"/>
  <c r="Z22" i="1"/>
  <c r="O22" i="1"/>
  <c r="BF22" i="1" s="1"/>
  <c r="L22" i="1"/>
  <c r="AK22" i="1" s="1"/>
  <c r="K22" i="1"/>
  <c r="J22" i="1"/>
  <c r="BW21" i="1"/>
  <c r="BJ21" i="1"/>
  <c r="BD21" i="1"/>
  <c r="AP21" i="1"/>
  <c r="AX21" i="1" s="1"/>
  <c r="AO21" i="1"/>
  <c r="BH21" i="1" s="1"/>
  <c r="AD21" i="1" s="1"/>
  <c r="AL21" i="1"/>
  <c r="AJ21" i="1"/>
  <c r="AH21" i="1"/>
  <c r="AG21" i="1"/>
  <c r="AF21" i="1"/>
  <c r="AC21" i="1"/>
  <c r="AB21" i="1"/>
  <c r="Z21" i="1"/>
  <c r="O21" i="1"/>
  <c r="BF21" i="1" s="1"/>
  <c r="L21" i="1"/>
  <c r="AK21" i="1" s="1"/>
  <c r="K21" i="1"/>
  <c r="J21" i="1"/>
  <c r="BW20" i="1"/>
  <c r="BJ20" i="1"/>
  <c r="BD20" i="1"/>
  <c r="AP20" i="1"/>
  <c r="AX20" i="1" s="1"/>
  <c r="AO20" i="1"/>
  <c r="BH20" i="1" s="1"/>
  <c r="AD20" i="1" s="1"/>
  <c r="AL20" i="1"/>
  <c r="AJ20" i="1"/>
  <c r="AH20" i="1"/>
  <c r="AG20" i="1"/>
  <c r="AF20" i="1"/>
  <c r="AC20" i="1"/>
  <c r="AB20" i="1"/>
  <c r="Z20" i="1"/>
  <c r="O20" i="1"/>
  <c r="BF20" i="1" s="1"/>
  <c r="L20" i="1"/>
  <c r="AK20" i="1" s="1"/>
  <c r="K20" i="1"/>
  <c r="J20" i="1"/>
  <c r="BW19" i="1"/>
  <c r="BJ19" i="1"/>
  <c r="BD19" i="1"/>
  <c r="AP19" i="1"/>
  <c r="AX19" i="1" s="1"/>
  <c r="AO19" i="1"/>
  <c r="BH19" i="1" s="1"/>
  <c r="AD19" i="1" s="1"/>
  <c r="AL19" i="1"/>
  <c r="AJ19" i="1"/>
  <c r="AH19" i="1"/>
  <c r="AG19" i="1"/>
  <c r="AF19" i="1"/>
  <c r="AC19" i="1"/>
  <c r="AB19" i="1"/>
  <c r="Z19" i="1"/>
  <c r="O19" i="1"/>
  <c r="BF19" i="1" s="1"/>
  <c r="L19" i="1"/>
  <c r="AK19" i="1" s="1"/>
  <c r="K19" i="1"/>
  <c r="J19" i="1"/>
  <c r="BW18" i="1"/>
  <c r="BJ18" i="1"/>
  <c r="BD18" i="1"/>
  <c r="AP18" i="1"/>
  <c r="AX18" i="1" s="1"/>
  <c r="AO18" i="1"/>
  <c r="BH18" i="1" s="1"/>
  <c r="AD18" i="1" s="1"/>
  <c r="AL18" i="1"/>
  <c r="AJ18" i="1"/>
  <c r="AH18" i="1"/>
  <c r="AG18" i="1"/>
  <c r="AF18" i="1"/>
  <c r="AC18" i="1"/>
  <c r="AB18" i="1"/>
  <c r="Z18" i="1"/>
  <c r="O18" i="1"/>
  <c r="BF18" i="1" s="1"/>
  <c r="L18" i="1"/>
  <c r="AK18" i="1" s="1"/>
  <c r="K18" i="1"/>
  <c r="J18" i="1"/>
  <c r="BW17" i="1"/>
  <c r="BJ17" i="1"/>
  <c r="BD17" i="1"/>
  <c r="AP17" i="1"/>
  <c r="AX17" i="1" s="1"/>
  <c r="AO17" i="1"/>
  <c r="BH17" i="1" s="1"/>
  <c r="AD17" i="1" s="1"/>
  <c r="AL17" i="1"/>
  <c r="AJ17" i="1"/>
  <c r="AH17" i="1"/>
  <c r="AG17" i="1"/>
  <c r="AF17" i="1"/>
  <c r="AC17" i="1"/>
  <c r="AB17" i="1"/>
  <c r="Z17" i="1"/>
  <c r="O17" i="1"/>
  <c r="BF17" i="1" s="1"/>
  <c r="L17" i="1"/>
  <c r="AK17" i="1" s="1"/>
  <c r="K17" i="1"/>
  <c r="J17" i="1"/>
  <c r="BW16" i="1"/>
  <c r="BJ16" i="1"/>
  <c r="BD16" i="1"/>
  <c r="AP16" i="1"/>
  <c r="AX16" i="1" s="1"/>
  <c r="AO16" i="1"/>
  <c r="BH16" i="1" s="1"/>
  <c r="AD16" i="1" s="1"/>
  <c r="AL16" i="1"/>
  <c r="AJ16" i="1"/>
  <c r="AH16" i="1"/>
  <c r="AG16" i="1"/>
  <c r="AF16" i="1"/>
  <c r="AC16" i="1"/>
  <c r="AB16" i="1"/>
  <c r="Z16" i="1"/>
  <c r="O16" i="1"/>
  <c r="L16" i="1"/>
  <c r="AK16" i="1" s="1"/>
  <c r="K16" i="1"/>
  <c r="J16" i="1"/>
  <c r="BW14" i="1"/>
  <c r="BJ14" i="1"/>
  <c r="BF14" i="1"/>
  <c r="BD14" i="1"/>
  <c r="AP14" i="1"/>
  <c r="K14" i="1" s="1"/>
  <c r="AO14" i="1"/>
  <c r="BH14" i="1" s="1"/>
  <c r="AB14" i="1" s="1"/>
  <c r="AL14" i="1"/>
  <c r="AJ14" i="1"/>
  <c r="AH14" i="1"/>
  <c r="AG14" i="1"/>
  <c r="AF14" i="1"/>
  <c r="AE14" i="1"/>
  <c r="AD14" i="1"/>
  <c r="Z14" i="1"/>
  <c r="O14" i="1"/>
  <c r="L14" i="1"/>
  <c r="AK14" i="1" s="1"/>
  <c r="BW13" i="1"/>
  <c r="BJ13" i="1"/>
  <c r="BD13" i="1"/>
  <c r="AP13" i="1"/>
  <c r="AX13" i="1" s="1"/>
  <c r="AO13" i="1"/>
  <c r="BH13" i="1" s="1"/>
  <c r="AB13" i="1" s="1"/>
  <c r="AL13" i="1"/>
  <c r="AU12" i="1" s="1"/>
  <c r="AJ13" i="1"/>
  <c r="AH13" i="1"/>
  <c r="AG13" i="1"/>
  <c r="AF13" i="1"/>
  <c r="AE13" i="1"/>
  <c r="AD13" i="1"/>
  <c r="Z13" i="1"/>
  <c r="O13" i="1"/>
  <c r="BF13" i="1" s="1"/>
  <c r="L13" i="1"/>
  <c r="AK13" i="1" s="1"/>
  <c r="AU1" i="1"/>
  <c r="AT1" i="1"/>
  <c r="AS1" i="1"/>
  <c r="J13" i="1" l="1"/>
  <c r="AW14" i="1"/>
  <c r="J14" i="1"/>
  <c r="AV29" i="1"/>
  <c r="AT26" i="1"/>
  <c r="AU26" i="1"/>
  <c r="J12" i="1"/>
  <c r="K24" i="1"/>
  <c r="AS26" i="1"/>
  <c r="M28" i="1"/>
  <c r="AV27" i="1"/>
  <c r="O26" i="1"/>
  <c r="O12" i="1"/>
  <c r="AS15" i="1"/>
  <c r="AT15" i="1"/>
  <c r="O15" i="1"/>
  <c r="BF16" i="1"/>
  <c r="M29" i="1"/>
  <c r="BC29" i="1"/>
  <c r="J28" i="1"/>
  <c r="J26" i="1" s="1"/>
  <c r="BC28" i="1"/>
  <c r="K28" i="1"/>
  <c r="K26" i="1" s="1"/>
  <c r="AW28" i="1"/>
  <c r="BC27" i="1"/>
  <c r="L15" i="1"/>
  <c r="M25" i="1"/>
  <c r="AW25" i="1"/>
  <c r="BC25" i="1" s="1"/>
  <c r="M24" i="1"/>
  <c r="AW24" i="1"/>
  <c r="BC24" i="1" s="1"/>
  <c r="M23" i="1"/>
  <c r="AW23" i="1"/>
  <c r="AV23" i="1" s="1"/>
  <c r="M22" i="1"/>
  <c r="AW22" i="1"/>
  <c r="AV22" i="1" s="1"/>
  <c r="M21" i="1"/>
  <c r="AW21" i="1"/>
  <c r="AV21" i="1" s="1"/>
  <c r="M20" i="1"/>
  <c r="AW20" i="1"/>
  <c r="AV20" i="1" s="1"/>
  <c r="M19" i="1"/>
  <c r="AW19" i="1"/>
  <c r="AV19" i="1" s="1"/>
  <c r="M18" i="1"/>
  <c r="AW18" i="1"/>
  <c r="AV18" i="1" s="1"/>
  <c r="AU15" i="1"/>
  <c r="J15" i="1"/>
  <c r="K15" i="1"/>
  <c r="M17" i="1"/>
  <c r="AW17" i="1"/>
  <c r="AV17" i="1" s="1"/>
  <c r="M16" i="1"/>
  <c r="AW16" i="1"/>
  <c r="BC16" i="1" s="1"/>
  <c r="L12" i="1"/>
  <c r="M14" i="1"/>
  <c r="M13" i="1"/>
  <c r="M12" i="1" s="1"/>
  <c r="AW13" i="1"/>
  <c r="AV13" i="1" s="1"/>
  <c r="BI13" i="1"/>
  <c r="AC13" i="1" s="1"/>
  <c r="K13" i="1"/>
  <c r="K12" i="1" s="1"/>
  <c r="AV28" i="1"/>
  <c r="F29" i="3"/>
  <c r="AS12" i="1"/>
  <c r="AT12" i="1"/>
  <c r="AX14" i="1"/>
  <c r="AV14" i="1" s="1"/>
  <c r="BI14" i="1"/>
  <c r="AC14" i="1" s="1"/>
  <c r="BI16" i="1"/>
  <c r="AE16" i="1" s="1"/>
  <c r="BI17" i="1"/>
  <c r="AE17" i="1" s="1"/>
  <c r="BI18" i="1"/>
  <c r="AE18" i="1" s="1"/>
  <c r="BC19" i="1"/>
  <c r="BI19" i="1"/>
  <c r="AE19" i="1" s="1"/>
  <c r="BI20" i="1"/>
  <c r="AE20" i="1" s="1"/>
  <c r="BI21" i="1"/>
  <c r="AE21" i="1" s="1"/>
  <c r="BI22" i="1"/>
  <c r="AE22" i="1" s="1"/>
  <c r="BI23" i="1"/>
  <c r="AE23" i="1" s="1"/>
  <c r="BI24" i="1"/>
  <c r="AE24" i="1" s="1"/>
  <c r="BI25" i="1"/>
  <c r="AE25" i="1" s="1"/>
  <c r="BI27" i="1"/>
  <c r="BI28" i="1"/>
  <c r="BI29" i="1"/>
  <c r="M26" i="1" l="1"/>
  <c r="BC23" i="1"/>
  <c r="AV24" i="1"/>
  <c r="BC22" i="1"/>
  <c r="BC20" i="1"/>
  <c r="BC18" i="1"/>
  <c r="AV16" i="1"/>
  <c r="BC17" i="1"/>
  <c r="BC13" i="1"/>
  <c r="BC21" i="1"/>
  <c r="L30" i="1"/>
  <c r="AV25" i="1"/>
  <c r="M15" i="1"/>
  <c r="M30" i="1" s="1"/>
  <c r="BC14" i="1"/>
</calcChain>
</file>

<file path=xl/sharedStrings.xml><?xml version="1.0" encoding="utf-8"?>
<sst xmlns="http://schemas.openxmlformats.org/spreadsheetml/2006/main" count="360" uniqueCount="146">
  <si>
    <t>Stavební rozpočet</t>
  </si>
  <si>
    <t>Název stavby:</t>
  </si>
  <si>
    <t>Doba výstavby:</t>
  </si>
  <si>
    <t xml:space="preserve"> </t>
  </si>
  <si>
    <t>Objednatel:</t>
  </si>
  <si>
    <t>MAGISTRÁT MĚSTA ÚSTÍ NAD LABEM</t>
  </si>
  <si>
    <t>Druh stavby:</t>
  </si>
  <si>
    <t>Začátek výstavby:</t>
  </si>
  <si>
    <t>Projektant:</t>
  </si>
  <si>
    <t> 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</si>
  <si>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</si>
  <si>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</si>
  <si>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</si>
  <si>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</si>
  <si>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</si>
  <si>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</si>
  <si>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</si>
  <si>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</si>
  <si>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</si>
  <si>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</si>
  <si>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</si>
  <si>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</si>
  <si>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</si>
  <si>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</si>
  <si>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</si>
  <si>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</si>
  <si>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</si>
  <si>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</si>
  <si>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</si>
  <si>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</si>
  <si>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</si>
  <si>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</si>
  <si>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</si>
  <si>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</si>
  <si>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</si>
  <si>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</si>
  <si>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</si>
  <si>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</si>
  <si>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</si>
  <si>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</si>
  <si>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</si>
  <si>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</si>
  <si>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</si>
  <si>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</si>
  <si>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</si>
  <si>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</si>
  <si>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</si>
  <si>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</si>
  <si>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</si>
  <si>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</si>
  <si>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</si>
  <si>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</si>
  <si>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</si>
  <si>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</si>
  <si>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612401391RT2</t>
  </si>
  <si>
    <t>Omítka malých ploch vnitřních stěn do 1 m2</t>
  </si>
  <si>
    <t>kus</t>
  </si>
  <si>
    <t>12</t>
  </si>
  <si>
    <t>61_</t>
  </si>
  <si>
    <t>6_</t>
  </si>
  <si>
    <t>_</t>
  </si>
  <si>
    <t>2</t>
  </si>
  <si>
    <t>612475111RT2</t>
  </si>
  <si>
    <t>Omítka vnitřních stěn Hasit vápenocem. jednovrstvá</t>
  </si>
  <si>
    <t>m2</t>
  </si>
  <si>
    <t>784</t>
  </si>
  <si>
    <t>Malby</t>
  </si>
  <si>
    <t>3</t>
  </si>
  <si>
    <t>784191201R00</t>
  </si>
  <si>
    <t>Penetrace podkladu hloubková Primalex 1x</t>
  </si>
  <si>
    <t>7</t>
  </si>
  <si>
    <t>784_</t>
  </si>
  <si>
    <t>78_</t>
  </si>
  <si>
    <t>4</t>
  </si>
  <si>
    <t>784402801R00</t>
  </si>
  <si>
    <t>Odstranění malby oškrábáním v místnosti H do 3,8 m</t>
  </si>
  <si>
    <t>5</t>
  </si>
  <si>
    <t>784165512R00</t>
  </si>
  <si>
    <t>Malba HET Klasik, bílá, bez penetrace, 2 x</t>
  </si>
  <si>
    <t>6</t>
  </si>
  <si>
    <t>784011111R00</t>
  </si>
  <si>
    <t>Oprášení/ometení podkladu</t>
  </si>
  <si>
    <t>784011121R00</t>
  </si>
  <si>
    <t>Broušení štuků a nových omítek</t>
  </si>
  <si>
    <t>8</t>
  </si>
  <si>
    <t>784011211RT3</t>
  </si>
  <si>
    <t>Olepování vnitřních ploch</t>
  </si>
  <si>
    <t>m</t>
  </si>
  <si>
    <t>9</t>
  </si>
  <si>
    <t>784498931R00</t>
  </si>
  <si>
    <t>Tmelení trhlin v omítce š. do 4 mm akryl. tmelem</t>
  </si>
  <si>
    <t>10</t>
  </si>
  <si>
    <t>784441020R00</t>
  </si>
  <si>
    <t>Malba latexová 2x, 1barevná, místnost v. do 5 m</t>
  </si>
  <si>
    <t>11</t>
  </si>
  <si>
    <t>784165622R00</t>
  </si>
  <si>
    <t>Malba HET Brillant 100, barva, bez penetrace,2x</t>
  </si>
  <si>
    <t>784011222RT2</t>
  </si>
  <si>
    <t>Zakrytí podlah, včetně odstranění</t>
  </si>
  <si>
    <t>H01</t>
  </si>
  <si>
    <t>Budovy občanské výstavby</t>
  </si>
  <si>
    <t>13</t>
  </si>
  <si>
    <t>998011002R00</t>
  </si>
  <si>
    <t>Přesun hmot pro budovy zděné výšky do 12 m</t>
  </si>
  <si>
    <t>t</t>
  </si>
  <si>
    <t>H01_</t>
  </si>
  <si>
    <t>9_</t>
  </si>
  <si>
    <t>14</t>
  </si>
  <si>
    <t>998011018R00</t>
  </si>
  <si>
    <t>Přesun hmot, budovy zděné, příplatek do 5 km</t>
  </si>
  <si>
    <t>15</t>
  </si>
  <si>
    <t>998011019R00</t>
  </si>
  <si>
    <t>Přesun hmot, budovy zděné, přípl. za dalších 5 km</t>
  </si>
  <si>
    <t>Celkem:</t>
  </si>
  <si>
    <t>Poznámka:</t>
  </si>
  <si>
    <t>IČO/DIČ:</t>
  </si>
  <si>
    <t>Položek:</t>
  </si>
  <si>
    <t>Datum:</t>
  </si>
  <si>
    <t>Náklady na umístění stavby (NUS)</t>
  </si>
  <si>
    <t>Práce přesčas</t>
  </si>
  <si>
    <t>Zařízení staveniště</t>
  </si>
  <si>
    <t>Bez pevné podl.</t>
  </si>
  <si>
    <t>Mimostav. doprava</t>
  </si>
  <si>
    <t>Kulturní památka</t>
  </si>
  <si>
    <t>Územní vlivy</t>
  </si>
  <si>
    <t>Provozní vlivy</t>
  </si>
  <si>
    <t>Ostatní</t>
  </si>
  <si>
    <t>NUS z rozpočtu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</si>
  <si>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</si>
  <si>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</si>
  <si>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</si>
  <si>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</si>
  <si>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</si>
  <si>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</si>
  <si>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</si>
  <si>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</si>
  <si>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</si>
  <si>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</si>
  <si>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</si>
  <si>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</si>
  <si>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RTS I / 2025</t>
  </si>
  <si>
    <t>VÝMALBA MŠ VINAŘSKÁ</t>
  </si>
  <si>
    <t>VINAŘSKÁ 737/10, ÚSTÍ NAD LABEM</t>
  </si>
  <si>
    <t>Penetrace podkladu hloubková 1x</t>
  </si>
  <si>
    <t>Malba, bílá, bez penetrace, 2 x</t>
  </si>
  <si>
    <t>Malba, barva, bez penetrace,2x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</si>
</sst>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2"/>
      <color rgb="FF000000"/>
      <name val="Arial"/>
      <charset val="238"/>
    </font>
    <font>
      <sz val="8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4" fontId="2" fillId="2" borderId="37" xfId="0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4" fontId="3" fillId="0" borderId="40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left" vertical="center"/>
    </xf>
    <xf numFmtId="4" fontId="3" fillId="0" borderId="50" xfId="0" applyNumberFormat="1" applyFont="1" applyBorder="1" applyAlignment="1">
      <alignment horizontal="right" vertical="center"/>
    </xf>
    <xf numFmtId="0" fontId="3" fillId="0" borderId="50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4" xfId="0" applyFont="1" applyBorder="1" applyAlignment="1">
      <alignment horizontal="right" vertical="center"/>
    </xf>
    <xf numFmtId="4" fontId="2" fillId="0" borderId="54" xfId="0" applyNumberFormat="1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0" fillId="0" borderId="0" xfId="0" applyProtection="1"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3" fillId="0" borderId="40" xfId="0" applyNumberFormat="1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4" fontId="5" fillId="0" borderId="55" xfId="0" applyNumberFormat="1" applyFont="1" applyBorder="1" applyAlignment="1">
      <alignment horizontal="right" vertical="center"/>
    </xf>
    <xf numFmtId="0" fontId="5" fillId="0" borderId="52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2"/>
  <sheetViews>
    <sheetView tabSelected="1" workbookViewId="0">
      <pane ySplit="11" topLeftCell="A12" activePane="bottomLeft" state="frozen"/>
      <selection pane="bottomLeft" activeCell="L34" sqref="L34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16.140625" customWidth="1"/>
    <col min="6" max="6" width="4.28515625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25" max="75" width="12.140625" hidden="1"/>
    <col min="76" max="76" width="44.7109375" hidden="1" customWidth="1"/>
    <col min="77" max="78" width="12.140625" hidden="1"/>
  </cols>
  <sheetData>
    <row r="1" spans="1:76" ht="39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82" t="s">
        <v>1</v>
      </c>
      <c r="B2" s="73"/>
      <c r="C2" s="73"/>
      <c r="D2" s="86" t="s">
        <v>141</v>
      </c>
      <c r="E2" s="87"/>
      <c r="F2" s="87"/>
      <c r="G2" s="73" t="s">
        <v>2</v>
      </c>
      <c r="H2" s="73" t="s">
        <v>3</v>
      </c>
      <c r="I2" s="72" t="s">
        <v>4</v>
      </c>
      <c r="J2" s="72" t="s">
        <v>5</v>
      </c>
      <c r="K2" s="73"/>
      <c r="L2" s="73"/>
      <c r="M2" s="73"/>
      <c r="N2" s="73"/>
      <c r="O2" s="73"/>
      <c r="P2" s="74"/>
    </row>
    <row r="3" spans="1:76" x14ac:dyDescent="0.25">
      <c r="A3" s="83"/>
      <c r="B3" s="60"/>
      <c r="C3" s="60"/>
      <c r="D3" s="88"/>
      <c r="E3" s="88"/>
      <c r="F3" s="88"/>
      <c r="G3" s="60"/>
      <c r="H3" s="60"/>
      <c r="I3" s="60"/>
      <c r="J3" s="60"/>
      <c r="K3" s="60"/>
      <c r="L3" s="60"/>
      <c r="M3" s="60"/>
      <c r="N3" s="60"/>
      <c r="O3" s="60"/>
      <c r="P3" s="75"/>
    </row>
    <row r="4" spans="1:76" x14ac:dyDescent="0.25">
      <c r="A4" s="84" t="s">
        <v>6</v>
      </c>
      <c r="B4" s="60"/>
      <c r="C4" s="60"/>
      <c r="D4" s="59" t="s">
        <v>3</v>
      </c>
      <c r="E4" s="60"/>
      <c r="F4" s="60"/>
      <c r="G4" s="60" t="s">
        <v>7</v>
      </c>
      <c r="H4" s="60"/>
      <c r="I4" s="59" t="s">
        <v>8</v>
      </c>
      <c r="J4" s="60" t="s">
        <v>9</v>
      </c>
      <c r="K4" s="60"/>
      <c r="L4" s="60"/>
      <c r="M4" s="60"/>
      <c r="N4" s="60"/>
      <c r="O4" s="60"/>
      <c r="P4" s="75"/>
    </row>
    <row r="5" spans="1:76" x14ac:dyDescent="0.25">
      <c r="A5" s="83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75"/>
    </row>
    <row r="6" spans="1:76" x14ac:dyDescent="0.25">
      <c r="A6" s="84" t="s">
        <v>10</v>
      </c>
      <c r="B6" s="60"/>
      <c r="C6" s="60"/>
      <c r="D6" s="59" t="s">
        <v>142</v>
      </c>
      <c r="E6" s="60"/>
      <c r="F6" s="60"/>
      <c r="G6" s="60" t="s">
        <v>11</v>
      </c>
      <c r="H6" s="60" t="s">
        <v>3</v>
      </c>
      <c r="I6" s="59" t="s">
        <v>12</v>
      </c>
      <c r="J6" s="60" t="s">
        <v>9</v>
      </c>
      <c r="K6" s="60"/>
      <c r="L6" s="60"/>
      <c r="M6" s="60"/>
      <c r="N6" s="60"/>
      <c r="O6" s="60"/>
      <c r="P6" s="75"/>
    </row>
    <row r="7" spans="1:76" x14ac:dyDescent="0.25">
      <c r="A7" s="83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75"/>
    </row>
    <row r="8" spans="1:76" x14ac:dyDescent="0.25">
      <c r="A8" s="84" t="s">
        <v>13</v>
      </c>
      <c r="B8" s="60"/>
      <c r="C8" s="60"/>
      <c r="D8" s="59" t="s">
        <v>3</v>
      </c>
      <c r="E8" s="60"/>
      <c r="F8" s="60"/>
      <c r="G8" s="60" t="s">
        <v>14</v>
      </c>
      <c r="H8" s="80"/>
      <c r="I8" s="59" t="s">
        <v>15</v>
      </c>
      <c r="J8" s="60" t="s">
        <v>9</v>
      </c>
      <c r="K8" s="60"/>
      <c r="L8" s="60"/>
      <c r="M8" s="60"/>
      <c r="N8" s="60"/>
      <c r="O8" s="60"/>
      <c r="P8" s="75"/>
      <c r="R8" s="53"/>
    </row>
    <row r="9" spans="1:76" x14ac:dyDescent="0.25">
      <c r="A9" s="8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76" x14ac:dyDescent="0.25">
      <c r="A10" s="5" t="s">
        <v>16</v>
      </c>
      <c r="B10" s="6" t="s">
        <v>17</v>
      </c>
      <c r="C10" s="6" t="s">
        <v>18</v>
      </c>
      <c r="D10" s="78" t="s">
        <v>19</v>
      </c>
      <c r="E10" s="79"/>
      <c r="F10" s="6" t="s">
        <v>20</v>
      </c>
      <c r="G10" s="7" t="s">
        <v>21</v>
      </c>
      <c r="H10" s="8" t="s">
        <v>22</v>
      </c>
      <c r="I10" s="9" t="s">
        <v>23</v>
      </c>
      <c r="J10" s="65" t="s">
        <v>24</v>
      </c>
      <c r="K10" s="66"/>
      <c r="L10" s="67"/>
      <c r="M10" s="10" t="s">
        <v>24</v>
      </c>
      <c r="N10" s="68" t="s">
        <v>25</v>
      </c>
      <c r="O10" s="69"/>
      <c r="P10" s="11" t="s">
        <v>26</v>
      </c>
      <c r="BK10" s="12" t="s">
        <v>27</v>
      </c>
      <c r="BL10" s="13" t="s">
        <v>28</v>
      </c>
      <c r="BW10" s="13" t="s">
        <v>29</v>
      </c>
    </row>
    <row r="11" spans="1:76" x14ac:dyDescent="0.25">
      <c r="A11" s="14" t="s">
        <v>3</v>
      </c>
      <c r="B11" s="15" t="s">
        <v>3</v>
      </c>
      <c r="C11" s="15" t="s">
        <v>3</v>
      </c>
      <c r="D11" s="63" t="s">
        <v>30</v>
      </c>
      <c r="E11" s="64"/>
      <c r="F11" s="15" t="s">
        <v>3</v>
      </c>
      <c r="G11" s="15" t="s">
        <v>3</v>
      </c>
      <c r="H11" s="16" t="s">
        <v>31</v>
      </c>
      <c r="I11" s="17" t="s">
        <v>3</v>
      </c>
      <c r="J11" s="18" t="s">
        <v>32</v>
      </c>
      <c r="K11" s="19" t="s">
        <v>33</v>
      </c>
      <c r="L11" s="20" t="s">
        <v>34</v>
      </c>
      <c r="M11" s="21" t="s">
        <v>35</v>
      </c>
      <c r="N11" s="22" t="s">
        <v>36</v>
      </c>
      <c r="O11" s="23" t="s">
        <v>34</v>
      </c>
      <c r="P11" s="24" t="s">
        <v>37</v>
      </c>
      <c r="Z11" s="12" t="s">
        <v>38</v>
      </c>
      <c r="AA11" s="12" t="s">
        <v>39</v>
      </c>
      <c r="AB11" s="12" t="s">
        <v>40</v>
      </c>
      <c r="AC11" s="12" t="s">
        <v>41</v>
      </c>
      <c r="AD11" s="12" t="s">
        <v>42</v>
      </c>
      <c r="AE11" s="12" t="s">
        <v>43</v>
      </c>
      <c r="AF11" s="12" t="s">
        <v>44</v>
      </c>
      <c r="AG11" s="12" t="s">
        <v>45</v>
      </c>
      <c r="AH11" s="12" t="s">
        <v>46</v>
      </c>
      <c r="BH11" s="12" t="s">
        <v>47</v>
      </c>
      <c r="BI11" s="12" t="s">
        <v>48</v>
      </c>
      <c r="BJ11" s="12" t="s">
        <v>49</v>
      </c>
    </row>
    <row r="12" spans="1:76" x14ac:dyDescent="0.25">
      <c r="A12" s="25" t="s">
        <v>50</v>
      </c>
      <c r="B12" s="26" t="s">
        <v>50</v>
      </c>
      <c r="C12" s="26" t="s">
        <v>51</v>
      </c>
      <c r="D12" s="70" t="s">
        <v>52</v>
      </c>
      <c r="E12" s="71"/>
      <c r="F12" s="27" t="s">
        <v>3</v>
      </c>
      <c r="G12" s="27" t="s">
        <v>3</v>
      </c>
      <c r="H12" s="27" t="s">
        <v>3</v>
      </c>
      <c r="I12" s="27" t="s">
        <v>3</v>
      </c>
      <c r="J12" s="28">
        <f>SUM(J13:J14)</f>
        <v>0</v>
      </c>
      <c r="K12" s="28">
        <f>SUM(K13:K14)</f>
        <v>0</v>
      </c>
      <c r="L12" s="28">
        <f>SUM(L13:L14)</f>
        <v>0</v>
      </c>
      <c r="M12" s="28">
        <f>SUM(M13:M14)</f>
        <v>0</v>
      </c>
      <c r="N12" s="29" t="s">
        <v>50</v>
      </c>
      <c r="O12" s="28">
        <f>SUM(O13:O14)</f>
        <v>0.51700000000000002</v>
      </c>
      <c r="P12" s="30" t="s">
        <v>50</v>
      </c>
      <c r="AI12" s="12" t="s">
        <v>50</v>
      </c>
      <c r="AS12" s="1">
        <f>SUM(AJ13:AJ14)</f>
        <v>0</v>
      </c>
      <c r="AT12" s="1">
        <f>SUM(AK13:AK14)</f>
        <v>0</v>
      </c>
      <c r="AU12" s="1">
        <f>SUM(AL13:AL14)</f>
        <v>0</v>
      </c>
    </row>
    <row r="13" spans="1:76" x14ac:dyDescent="0.25">
      <c r="A13" s="2" t="s">
        <v>53</v>
      </c>
      <c r="B13" s="3" t="s">
        <v>50</v>
      </c>
      <c r="C13" s="3" t="s">
        <v>54</v>
      </c>
      <c r="D13" s="59" t="s">
        <v>55</v>
      </c>
      <c r="E13" s="60"/>
      <c r="F13" s="3" t="s">
        <v>56</v>
      </c>
      <c r="G13" s="31">
        <v>47</v>
      </c>
      <c r="H13" s="54">
        <v>0</v>
      </c>
      <c r="I13" s="32">
        <v>21</v>
      </c>
      <c r="J13" s="31">
        <f>G13*AO13</f>
        <v>0</v>
      </c>
      <c r="K13" s="31">
        <f>G13*AP13</f>
        <v>0</v>
      </c>
      <c r="L13" s="31">
        <f>G13*H13</f>
        <v>0</v>
      </c>
      <c r="M13" s="31">
        <f>L13*(1+BW13/100)</f>
        <v>0</v>
      </c>
      <c r="N13" s="31">
        <v>1E-3</v>
      </c>
      <c r="O13" s="31">
        <f>G13*N13</f>
        <v>4.7E-2</v>
      </c>
      <c r="P13" s="33" t="s">
        <v>140</v>
      </c>
      <c r="Z13" s="31">
        <f>IF(AQ13="5",BJ13,0)</f>
        <v>0</v>
      </c>
      <c r="AB13" s="31">
        <f>IF(AQ13="1",BH13,0)</f>
        <v>0</v>
      </c>
      <c r="AC13" s="31">
        <f>IF(AQ13="1",BI13,0)</f>
        <v>0</v>
      </c>
      <c r="AD13" s="31">
        <f>IF(AQ13="7",BH13,0)</f>
        <v>0</v>
      </c>
      <c r="AE13" s="31">
        <f>IF(AQ13="7",BI13,0)</f>
        <v>0</v>
      </c>
      <c r="AF13" s="31">
        <f>IF(AQ13="2",BH13,0)</f>
        <v>0</v>
      </c>
      <c r="AG13" s="31">
        <f>IF(AQ13="2",BI13,0)</f>
        <v>0</v>
      </c>
      <c r="AH13" s="31">
        <f>IF(AQ13="0",BJ13,0)</f>
        <v>0</v>
      </c>
      <c r="AI13" s="12" t="s">
        <v>50</v>
      </c>
      <c r="AJ13" s="31">
        <f>IF(AN13=0,L13,0)</f>
        <v>0</v>
      </c>
      <c r="AK13" s="31">
        <f>IF(AN13=12,L13,0)</f>
        <v>0</v>
      </c>
      <c r="AL13" s="31">
        <f>IF(AN13=21,L13,0)</f>
        <v>0</v>
      </c>
      <c r="AN13" s="31">
        <v>12</v>
      </c>
      <c r="AO13" s="31">
        <f>H13*0.375643435</f>
        <v>0</v>
      </c>
      <c r="AP13" s="31">
        <f>H13*(1-0.375643435)</f>
        <v>0</v>
      </c>
      <c r="AQ13" s="32" t="s">
        <v>53</v>
      </c>
      <c r="AV13" s="31">
        <f>AW13+AX13</f>
        <v>0</v>
      </c>
      <c r="AW13" s="31">
        <f>G13*AO13</f>
        <v>0</v>
      </c>
      <c r="AX13" s="31">
        <f>G13*AP13</f>
        <v>0</v>
      </c>
      <c r="AY13" s="32" t="s">
        <v>58</v>
      </c>
      <c r="AZ13" s="32" t="s">
        <v>59</v>
      </c>
      <c r="BA13" s="12" t="s">
        <v>60</v>
      </c>
      <c r="BC13" s="31">
        <f>AW13+AX13</f>
        <v>0</v>
      </c>
      <c r="BD13" s="31">
        <f>H13/(100-BE13)*100</f>
        <v>0</v>
      </c>
      <c r="BE13" s="31">
        <v>0</v>
      </c>
      <c r="BF13" s="31">
        <f>O13</f>
        <v>4.7E-2</v>
      </c>
      <c r="BH13" s="31">
        <f>G13*AO13</f>
        <v>0</v>
      </c>
      <c r="BI13" s="31">
        <f>G13*AP13</f>
        <v>0</v>
      </c>
      <c r="BJ13" s="31">
        <f>G13*H13</f>
        <v>0</v>
      </c>
      <c r="BK13" s="31"/>
      <c r="BL13" s="31">
        <v>61</v>
      </c>
      <c r="BW13" s="31">
        <f>I13</f>
        <v>21</v>
      </c>
      <c r="BX13" s="4" t="s">
        <v>55</v>
      </c>
    </row>
    <row r="14" spans="1:76" x14ac:dyDescent="0.25">
      <c r="A14" s="2" t="s">
        <v>61</v>
      </c>
      <c r="B14" s="3" t="s">
        <v>50</v>
      </c>
      <c r="C14" s="3" t="s">
        <v>62</v>
      </c>
      <c r="D14" s="59" t="s">
        <v>63</v>
      </c>
      <c r="E14" s="60"/>
      <c r="F14" s="3" t="s">
        <v>64</v>
      </c>
      <c r="G14" s="31">
        <v>47</v>
      </c>
      <c r="H14" s="54">
        <v>0</v>
      </c>
      <c r="I14" s="32">
        <v>21</v>
      </c>
      <c r="J14" s="31">
        <f>G14*AO14</f>
        <v>0</v>
      </c>
      <c r="K14" s="31">
        <f>G14*AP14</f>
        <v>0</v>
      </c>
      <c r="L14" s="31">
        <f>G14*H14</f>
        <v>0</v>
      </c>
      <c r="M14" s="31">
        <f>L14*(1+BW14/100)</f>
        <v>0</v>
      </c>
      <c r="N14" s="31">
        <v>0.01</v>
      </c>
      <c r="O14" s="31">
        <f>G14*N14</f>
        <v>0.47000000000000003</v>
      </c>
      <c r="P14" s="33" t="s">
        <v>140</v>
      </c>
      <c r="Z14" s="31">
        <f>IF(AQ14="5",BJ14,0)</f>
        <v>0</v>
      </c>
      <c r="AB14" s="31">
        <f>IF(AQ14="1",BH14,0)</f>
        <v>0</v>
      </c>
      <c r="AC14" s="31">
        <f>IF(AQ14="1",BI14,0)</f>
        <v>0</v>
      </c>
      <c r="AD14" s="31">
        <f>IF(AQ14="7",BH14,0)</f>
        <v>0</v>
      </c>
      <c r="AE14" s="31">
        <f>IF(AQ14="7",BI14,0)</f>
        <v>0</v>
      </c>
      <c r="AF14" s="31">
        <f>IF(AQ14="2",BH14,0)</f>
        <v>0</v>
      </c>
      <c r="AG14" s="31">
        <f>IF(AQ14="2",BI14,0)</f>
        <v>0</v>
      </c>
      <c r="AH14" s="31">
        <f>IF(AQ14="0",BJ14,0)</f>
        <v>0</v>
      </c>
      <c r="AI14" s="12" t="s">
        <v>50</v>
      </c>
      <c r="AJ14" s="31">
        <f>IF(AN14=0,L14,0)</f>
        <v>0</v>
      </c>
      <c r="AK14" s="31">
        <f>IF(AN14=12,L14,0)</f>
        <v>0</v>
      </c>
      <c r="AL14" s="31">
        <f>IF(AN14=21,L14,0)</f>
        <v>0</v>
      </c>
      <c r="AN14" s="31">
        <v>12</v>
      </c>
      <c r="AO14" s="31">
        <f>H14*0.326734687</f>
        <v>0</v>
      </c>
      <c r="AP14" s="31">
        <f>H14*(1-0.326734687)</f>
        <v>0</v>
      </c>
      <c r="AQ14" s="32" t="s">
        <v>53</v>
      </c>
      <c r="AV14" s="31">
        <f>AW14+AX14</f>
        <v>0</v>
      </c>
      <c r="AW14" s="31">
        <f>G14*AO14</f>
        <v>0</v>
      </c>
      <c r="AX14" s="31">
        <f>G14*AP14</f>
        <v>0</v>
      </c>
      <c r="AY14" s="32" t="s">
        <v>58</v>
      </c>
      <c r="AZ14" s="32" t="s">
        <v>59</v>
      </c>
      <c r="BA14" s="12" t="s">
        <v>60</v>
      </c>
      <c r="BC14" s="31">
        <f>AW14+AX14</f>
        <v>0</v>
      </c>
      <c r="BD14" s="31">
        <f>H14/(100-BE14)*100</f>
        <v>0</v>
      </c>
      <c r="BE14" s="31">
        <v>0</v>
      </c>
      <c r="BF14" s="31">
        <f>O14</f>
        <v>0.47000000000000003</v>
      </c>
      <c r="BH14" s="31">
        <f>G14*AO14</f>
        <v>0</v>
      </c>
      <c r="BI14" s="31">
        <f>G14*AP14</f>
        <v>0</v>
      </c>
      <c r="BJ14" s="31">
        <f>G14*H14</f>
        <v>0</v>
      </c>
      <c r="BK14" s="31"/>
      <c r="BL14" s="31">
        <v>61</v>
      </c>
      <c r="BW14" s="31">
        <f>I14</f>
        <v>21</v>
      </c>
      <c r="BX14" s="4" t="s">
        <v>63</v>
      </c>
    </row>
    <row r="15" spans="1:76" x14ac:dyDescent="0.25">
      <c r="A15" s="34" t="s">
        <v>50</v>
      </c>
      <c r="B15" s="35" t="s">
        <v>50</v>
      </c>
      <c r="C15" s="35" t="s">
        <v>65</v>
      </c>
      <c r="D15" s="61" t="s">
        <v>66</v>
      </c>
      <c r="E15" s="62"/>
      <c r="F15" s="36" t="s">
        <v>3</v>
      </c>
      <c r="G15" s="36" t="s">
        <v>3</v>
      </c>
      <c r="H15" s="36" t="s">
        <v>3</v>
      </c>
      <c r="I15" s="36" t="s">
        <v>3</v>
      </c>
      <c r="J15" s="1">
        <f>SUM(J16:J25)</f>
        <v>0</v>
      </c>
      <c r="K15" s="1">
        <f>SUM(K16:K25)</f>
        <v>0</v>
      </c>
      <c r="L15" s="1">
        <f>SUM(L16:L25)</f>
        <v>0</v>
      </c>
      <c r="M15" s="1">
        <f>SUM(M16:M25)</f>
        <v>0</v>
      </c>
      <c r="N15" s="12" t="s">
        <v>50</v>
      </c>
      <c r="O15" s="1">
        <f>SUM(O16:O25)</f>
        <v>1.5767200000000001</v>
      </c>
      <c r="P15" s="37" t="s">
        <v>50</v>
      </c>
      <c r="AI15" s="12" t="s">
        <v>50</v>
      </c>
      <c r="AS15" s="1">
        <f>SUM(AJ16:AJ25)</f>
        <v>0</v>
      </c>
      <c r="AT15" s="1">
        <f>SUM(AK16:AK25)</f>
        <v>0</v>
      </c>
      <c r="AU15" s="1">
        <f>SUM(AL16:AL25)</f>
        <v>0</v>
      </c>
    </row>
    <row r="16" spans="1:76" x14ac:dyDescent="0.25">
      <c r="A16" s="2" t="s">
        <v>67</v>
      </c>
      <c r="B16" s="3" t="s">
        <v>50</v>
      </c>
      <c r="C16" s="3" t="s">
        <v>68</v>
      </c>
      <c r="D16" s="59" t="s">
        <v>143</v>
      </c>
      <c r="E16" s="60"/>
      <c r="F16" s="3" t="s">
        <v>64</v>
      </c>
      <c r="G16" s="31">
        <v>2006</v>
      </c>
      <c r="H16" s="54">
        <v>0</v>
      </c>
      <c r="I16" s="32">
        <v>21</v>
      </c>
      <c r="J16" s="31">
        <f t="shared" ref="J16:J25" si="0">G16*AO16</f>
        <v>0</v>
      </c>
      <c r="K16" s="31">
        <f t="shared" ref="K16:K25" si="1">G16*AP16</f>
        <v>0</v>
      </c>
      <c r="L16" s="31">
        <f t="shared" ref="L16:L25" si="2">G16*H16</f>
        <v>0</v>
      </c>
      <c r="M16" s="31">
        <f t="shared" ref="M16:M25" si="3">L16*(1+BW16/100)</f>
        <v>0</v>
      </c>
      <c r="N16" s="31">
        <v>6.9999999999999994E-5</v>
      </c>
      <c r="O16" s="31">
        <f t="shared" ref="O16:O25" si="4">G16*N16</f>
        <v>0.14041999999999999</v>
      </c>
      <c r="P16" s="33" t="s">
        <v>140</v>
      </c>
      <c r="Z16" s="31">
        <f t="shared" ref="Z16:Z25" si="5">IF(AQ16="5",BJ16,0)</f>
        <v>0</v>
      </c>
      <c r="AB16" s="31">
        <f t="shared" ref="AB16:AB25" si="6">IF(AQ16="1",BH16,0)</f>
        <v>0</v>
      </c>
      <c r="AC16" s="31">
        <f t="shared" ref="AC16:AC25" si="7">IF(AQ16="1",BI16,0)</f>
        <v>0</v>
      </c>
      <c r="AD16" s="31">
        <f t="shared" ref="AD16:AD25" si="8">IF(AQ16="7",BH16,0)</f>
        <v>0</v>
      </c>
      <c r="AE16" s="31">
        <f t="shared" ref="AE16:AE25" si="9">IF(AQ16="7",BI16,0)</f>
        <v>0</v>
      </c>
      <c r="AF16" s="31">
        <f t="shared" ref="AF16:AF25" si="10">IF(AQ16="2",BH16,0)</f>
        <v>0</v>
      </c>
      <c r="AG16" s="31">
        <f t="shared" ref="AG16:AG25" si="11">IF(AQ16="2",BI16,0)</f>
        <v>0</v>
      </c>
      <c r="AH16" s="31">
        <f t="shared" ref="AH16:AH25" si="12">IF(AQ16="0",BJ16,0)</f>
        <v>0</v>
      </c>
      <c r="AI16" s="12" t="s">
        <v>50</v>
      </c>
      <c r="AJ16" s="31">
        <f t="shared" ref="AJ16:AJ25" si="13">IF(AN16=0,L16,0)</f>
        <v>0</v>
      </c>
      <c r="AK16" s="31">
        <f t="shared" ref="AK16:AK25" si="14">IF(AN16=12,L16,0)</f>
        <v>0</v>
      </c>
      <c r="AL16" s="31">
        <f t="shared" ref="AL16:AL25" si="15">IF(AN16=21,L16,0)</f>
        <v>0</v>
      </c>
      <c r="AN16" s="31">
        <v>12</v>
      </c>
      <c r="AO16" s="31">
        <f>H16*0.286750668</f>
        <v>0</v>
      </c>
      <c r="AP16" s="31">
        <f>H16*(1-0.286750668)</f>
        <v>0</v>
      </c>
      <c r="AQ16" s="32" t="s">
        <v>70</v>
      </c>
      <c r="AV16" s="31">
        <f t="shared" ref="AV16:AV25" si="16">AW16+AX16</f>
        <v>0</v>
      </c>
      <c r="AW16" s="31">
        <f t="shared" ref="AW16:AW25" si="17">G16*AO16</f>
        <v>0</v>
      </c>
      <c r="AX16" s="31">
        <f t="shared" ref="AX16:AX25" si="18">G16*AP16</f>
        <v>0</v>
      </c>
      <c r="AY16" s="32" t="s">
        <v>71</v>
      </c>
      <c r="AZ16" s="32" t="s">
        <v>72</v>
      </c>
      <c r="BA16" s="12" t="s">
        <v>60</v>
      </c>
      <c r="BC16" s="31">
        <f t="shared" ref="BC16:BC25" si="19">AW16+AX16</f>
        <v>0</v>
      </c>
      <c r="BD16" s="31">
        <f t="shared" ref="BD16:BD25" si="20">H16/(100-BE16)*100</f>
        <v>0</v>
      </c>
      <c r="BE16" s="31">
        <v>0</v>
      </c>
      <c r="BF16" s="31">
        <f t="shared" ref="BF16:BF25" si="21">O16</f>
        <v>0.14041999999999999</v>
      </c>
      <c r="BH16" s="31">
        <f t="shared" ref="BH16:BH25" si="22">G16*AO16</f>
        <v>0</v>
      </c>
      <c r="BI16" s="31">
        <f t="shared" ref="BI16:BI25" si="23">G16*AP16</f>
        <v>0</v>
      </c>
      <c r="BJ16" s="31">
        <f t="shared" ref="BJ16:BJ25" si="24">G16*H16</f>
        <v>0</v>
      </c>
      <c r="BK16" s="31"/>
      <c r="BL16" s="31">
        <v>784</v>
      </c>
      <c r="BW16" s="31">
        <f t="shared" ref="BW16:BW25" si="25">I16</f>
        <v>21</v>
      </c>
      <c r="BX16" s="4" t="s">
        <v>69</v>
      </c>
    </row>
    <row r="17" spans="1:76" ht="16.5" customHeight="1" x14ac:dyDescent="0.25">
      <c r="A17" s="2" t="s">
        <v>73</v>
      </c>
      <c r="B17" s="3" t="s">
        <v>50</v>
      </c>
      <c r="C17" s="3" t="s">
        <v>74</v>
      </c>
      <c r="D17" s="59" t="s">
        <v>75</v>
      </c>
      <c r="E17" s="60"/>
      <c r="F17" s="3" t="s">
        <v>64</v>
      </c>
      <c r="G17" s="31">
        <v>490</v>
      </c>
      <c r="H17" s="54">
        <v>0</v>
      </c>
      <c r="I17" s="32">
        <v>21</v>
      </c>
      <c r="J17" s="31">
        <f t="shared" si="0"/>
        <v>0</v>
      </c>
      <c r="K17" s="31">
        <f t="shared" si="1"/>
        <v>0</v>
      </c>
      <c r="L17" s="31">
        <f t="shared" si="2"/>
        <v>0</v>
      </c>
      <c r="M17" s="31">
        <f t="shared" si="3"/>
        <v>0</v>
      </c>
      <c r="N17" s="31">
        <v>8.9999999999999998E-4</v>
      </c>
      <c r="O17" s="31">
        <f t="shared" si="4"/>
        <v>0.441</v>
      </c>
      <c r="P17" s="33" t="s">
        <v>140</v>
      </c>
      <c r="Z17" s="31">
        <f t="shared" si="5"/>
        <v>0</v>
      </c>
      <c r="AB17" s="31">
        <f t="shared" si="6"/>
        <v>0</v>
      </c>
      <c r="AC17" s="31">
        <f t="shared" si="7"/>
        <v>0</v>
      </c>
      <c r="AD17" s="31">
        <f t="shared" si="8"/>
        <v>0</v>
      </c>
      <c r="AE17" s="31">
        <f t="shared" si="9"/>
        <v>0</v>
      </c>
      <c r="AF17" s="31">
        <f t="shared" si="10"/>
        <v>0</v>
      </c>
      <c r="AG17" s="31">
        <f t="shared" si="11"/>
        <v>0</v>
      </c>
      <c r="AH17" s="31">
        <f t="shared" si="12"/>
        <v>0</v>
      </c>
      <c r="AI17" s="12" t="s">
        <v>50</v>
      </c>
      <c r="AJ17" s="31">
        <f t="shared" si="13"/>
        <v>0</v>
      </c>
      <c r="AK17" s="31">
        <f t="shared" si="14"/>
        <v>0</v>
      </c>
      <c r="AL17" s="31">
        <f t="shared" si="15"/>
        <v>0</v>
      </c>
      <c r="AN17" s="31">
        <v>12</v>
      </c>
      <c r="AO17" s="31">
        <f>H17*0.002564103</f>
        <v>0</v>
      </c>
      <c r="AP17" s="31">
        <f>H17*(1-0.002564103)</f>
        <v>0</v>
      </c>
      <c r="AQ17" s="32" t="s">
        <v>70</v>
      </c>
      <c r="AV17" s="31">
        <f t="shared" si="16"/>
        <v>0</v>
      </c>
      <c r="AW17" s="31">
        <f t="shared" si="17"/>
        <v>0</v>
      </c>
      <c r="AX17" s="31">
        <f t="shared" si="18"/>
        <v>0</v>
      </c>
      <c r="AY17" s="32" t="s">
        <v>71</v>
      </c>
      <c r="AZ17" s="32" t="s">
        <v>72</v>
      </c>
      <c r="BA17" s="12" t="s">
        <v>60</v>
      </c>
      <c r="BC17" s="31">
        <f t="shared" si="19"/>
        <v>0</v>
      </c>
      <c r="BD17" s="31">
        <f t="shared" si="20"/>
        <v>0</v>
      </c>
      <c r="BE17" s="31">
        <v>0</v>
      </c>
      <c r="BF17" s="31">
        <f t="shared" si="21"/>
        <v>0.441</v>
      </c>
      <c r="BH17" s="31">
        <f t="shared" si="22"/>
        <v>0</v>
      </c>
      <c r="BI17" s="31">
        <f t="shared" si="23"/>
        <v>0</v>
      </c>
      <c r="BJ17" s="31">
        <f t="shared" si="24"/>
        <v>0</v>
      </c>
      <c r="BK17" s="31"/>
      <c r="BL17" s="31">
        <v>784</v>
      </c>
      <c r="BW17" s="31">
        <f t="shared" si="25"/>
        <v>21</v>
      </c>
      <c r="BX17" s="4" t="s">
        <v>75</v>
      </c>
    </row>
    <row r="18" spans="1:76" x14ac:dyDescent="0.25">
      <c r="A18" s="2" t="s">
        <v>76</v>
      </c>
      <c r="B18" s="3" t="s">
        <v>50</v>
      </c>
      <c r="C18" s="3" t="s">
        <v>77</v>
      </c>
      <c r="D18" s="59" t="s">
        <v>144</v>
      </c>
      <c r="E18" s="60"/>
      <c r="F18" s="3" t="s">
        <v>64</v>
      </c>
      <c r="G18" s="31">
        <v>875</v>
      </c>
      <c r="H18" s="54">
        <v>0</v>
      </c>
      <c r="I18" s="32">
        <v>21</v>
      </c>
      <c r="J18" s="31">
        <f t="shared" si="0"/>
        <v>0</v>
      </c>
      <c r="K18" s="31">
        <f t="shared" si="1"/>
        <v>0</v>
      </c>
      <c r="L18" s="31">
        <f t="shared" si="2"/>
        <v>0</v>
      </c>
      <c r="M18" s="31">
        <f t="shared" si="3"/>
        <v>0</v>
      </c>
      <c r="N18" s="31">
        <v>4.6000000000000001E-4</v>
      </c>
      <c r="O18" s="31">
        <f t="shared" si="4"/>
        <v>0.40250000000000002</v>
      </c>
      <c r="P18" s="33" t="s">
        <v>140</v>
      </c>
      <c r="Z18" s="31">
        <f t="shared" si="5"/>
        <v>0</v>
      </c>
      <c r="AB18" s="31">
        <f t="shared" si="6"/>
        <v>0</v>
      </c>
      <c r="AC18" s="31">
        <f t="shared" si="7"/>
        <v>0</v>
      </c>
      <c r="AD18" s="31">
        <f t="shared" si="8"/>
        <v>0</v>
      </c>
      <c r="AE18" s="31">
        <f t="shared" si="9"/>
        <v>0</v>
      </c>
      <c r="AF18" s="31">
        <f t="shared" si="10"/>
        <v>0</v>
      </c>
      <c r="AG18" s="31">
        <f t="shared" si="11"/>
        <v>0</v>
      </c>
      <c r="AH18" s="31">
        <f t="shared" si="12"/>
        <v>0</v>
      </c>
      <c r="AI18" s="12" t="s">
        <v>50</v>
      </c>
      <c r="AJ18" s="31">
        <f t="shared" si="13"/>
        <v>0</v>
      </c>
      <c r="AK18" s="31">
        <f t="shared" si="14"/>
        <v>0</v>
      </c>
      <c r="AL18" s="31">
        <f t="shared" si="15"/>
        <v>0</v>
      </c>
      <c r="AN18" s="31">
        <v>12</v>
      </c>
      <c r="AO18" s="31">
        <f>H18*0.242142026</f>
        <v>0</v>
      </c>
      <c r="AP18" s="31">
        <f>H18*(1-0.242142026)</f>
        <v>0</v>
      </c>
      <c r="AQ18" s="32" t="s">
        <v>70</v>
      </c>
      <c r="AV18" s="31">
        <f t="shared" si="16"/>
        <v>0</v>
      </c>
      <c r="AW18" s="31">
        <f t="shared" si="17"/>
        <v>0</v>
      </c>
      <c r="AX18" s="31">
        <f t="shared" si="18"/>
        <v>0</v>
      </c>
      <c r="AY18" s="32" t="s">
        <v>71</v>
      </c>
      <c r="AZ18" s="32" t="s">
        <v>72</v>
      </c>
      <c r="BA18" s="12" t="s">
        <v>60</v>
      </c>
      <c r="BC18" s="31">
        <f t="shared" si="19"/>
        <v>0</v>
      </c>
      <c r="BD18" s="31">
        <f t="shared" si="20"/>
        <v>0</v>
      </c>
      <c r="BE18" s="31">
        <v>0</v>
      </c>
      <c r="BF18" s="31">
        <f t="shared" si="21"/>
        <v>0.40250000000000002</v>
      </c>
      <c r="BH18" s="31">
        <f t="shared" si="22"/>
        <v>0</v>
      </c>
      <c r="BI18" s="31">
        <f t="shared" si="23"/>
        <v>0</v>
      </c>
      <c r="BJ18" s="31">
        <f t="shared" si="24"/>
        <v>0</v>
      </c>
      <c r="BK18" s="31"/>
      <c r="BL18" s="31">
        <v>784</v>
      </c>
      <c r="BW18" s="31">
        <f t="shared" si="25"/>
        <v>21</v>
      </c>
      <c r="BX18" s="4" t="s">
        <v>78</v>
      </c>
    </row>
    <row r="19" spans="1:76" x14ac:dyDescent="0.25">
      <c r="A19" s="2" t="s">
        <v>79</v>
      </c>
      <c r="B19" s="3" t="s">
        <v>50</v>
      </c>
      <c r="C19" s="3" t="s">
        <v>80</v>
      </c>
      <c r="D19" s="59" t="s">
        <v>81</v>
      </c>
      <c r="E19" s="60"/>
      <c r="F19" s="3" t="s">
        <v>64</v>
      </c>
      <c r="G19" s="31">
        <v>2006</v>
      </c>
      <c r="H19" s="54">
        <v>0</v>
      </c>
      <c r="I19" s="32">
        <v>21</v>
      </c>
      <c r="J19" s="31">
        <f t="shared" si="0"/>
        <v>0</v>
      </c>
      <c r="K19" s="31">
        <f t="shared" si="1"/>
        <v>0</v>
      </c>
      <c r="L19" s="31">
        <f t="shared" si="2"/>
        <v>0</v>
      </c>
      <c r="M19" s="31">
        <f t="shared" si="3"/>
        <v>0</v>
      </c>
      <c r="N19" s="31">
        <v>0</v>
      </c>
      <c r="O19" s="31">
        <f t="shared" si="4"/>
        <v>0</v>
      </c>
      <c r="P19" s="33" t="s">
        <v>140</v>
      </c>
      <c r="Z19" s="31">
        <f t="shared" si="5"/>
        <v>0</v>
      </c>
      <c r="AB19" s="31">
        <f t="shared" si="6"/>
        <v>0</v>
      </c>
      <c r="AC19" s="31">
        <f t="shared" si="7"/>
        <v>0</v>
      </c>
      <c r="AD19" s="31">
        <f t="shared" si="8"/>
        <v>0</v>
      </c>
      <c r="AE19" s="31">
        <f t="shared" si="9"/>
        <v>0</v>
      </c>
      <c r="AF19" s="31">
        <f t="shared" si="10"/>
        <v>0</v>
      </c>
      <c r="AG19" s="31">
        <f t="shared" si="11"/>
        <v>0</v>
      </c>
      <c r="AH19" s="31">
        <f t="shared" si="12"/>
        <v>0</v>
      </c>
      <c r="AI19" s="12" t="s">
        <v>50</v>
      </c>
      <c r="AJ19" s="31">
        <f t="shared" si="13"/>
        <v>0</v>
      </c>
      <c r="AK19" s="31">
        <f t="shared" si="14"/>
        <v>0</v>
      </c>
      <c r="AL19" s="31">
        <f t="shared" si="15"/>
        <v>0</v>
      </c>
      <c r="AN19" s="31">
        <v>12</v>
      </c>
      <c r="AO19" s="31">
        <f>H19*0</f>
        <v>0</v>
      </c>
      <c r="AP19" s="31">
        <f>H19*(1-0)</f>
        <v>0</v>
      </c>
      <c r="AQ19" s="32" t="s">
        <v>70</v>
      </c>
      <c r="AV19" s="31">
        <f t="shared" si="16"/>
        <v>0</v>
      </c>
      <c r="AW19" s="31">
        <f t="shared" si="17"/>
        <v>0</v>
      </c>
      <c r="AX19" s="31">
        <f t="shared" si="18"/>
        <v>0</v>
      </c>
      <c r="AY19" s="32" t="s">
        <v>71</v>
      </c>
      <c r="AZ19" s="32" t="s">
        <v>72</v>
      </c>
      <c r="BA19" s="12" t="s">
        <v>60</v>
      </c>
      <c r="BC19" s="31">
        <f t="shared" si="19"/>
        <v>0</v>
      </c>
      <c r="BD19" s="31">
        <f t="shared" si="20"/>
        <v>0</v>
      </c>
      <c r="BE19" s="31">
        <v>0</v>
      </c>
      <c r="BF19" s="31">
        <f t="shared" si="21"/>
        <v>0</v>
      </c>
      <c r="BH19" s="31">
        <f t="shared" si="22"/>
        <v>0</v>
      </c>
      <c r="BI19" s="31">
        <f t="shared" si="23"/>
        <v>0</v>
      </c>
      <c r="BJ19" s="31">
        <f t="shared" si="24"/>
        <v>0</v>
      </c>
      <c r="BK19" s="31"/>
      <c r="BL19" s="31">
        <v>784</v>
      </c>
      <c r="BW19" s="31">
        <f t="shared" si="25"/>
        <v>21</v>
      </c>
      <c r="BX19" s="4" t="s">
        <v>81</v>
      </c>
    </row>
    <row r="20" spans="1:76" x14ac:dyDescent="0.25">
      <c r="A20" s="2" t="s">
        <v>70</v>
      </c>
      <c r="B20" s="3" t="s">
        <v>50</v>
      </c>
      <c r="C20" s="3" t="s">
        <v>82</v>
      </c>
      <c r="D20" s="59" t="s">
        <v>83</v>
      </c>
      <c r="E20" s="60"/>
      <c r="F20" s="3" t="s">
        <v>64</v>
      </c>
      <c r="G20" s="31">
        <v>47</v>
      </c>
      <c r="H20" s="54">
        <v>0</v>
      </c>
      <c r="I20" s="32">
        <v>21</v>
      </c>
      <c r="J20" s="31">
        <f t="shared" si="0"/>
        <v>0</v>
      </c>
      <c r="K20" s="31">
        <f t="shared" si="1"/>
        <v>0</v>
      </c>
      <c r="L20" s="31">
        <f t="shared" si="2"/>
        <v>0</v>
      </c>
      <c r="M20" s="31">
        <f t="shared" si="3"/>
        <v>0</v>
      </c>
      <c r="N20" s="31">
        <v>0</v>
      </c>
      <c r="O20" s="31">
        <f t="shared" si="4"/>
        <v>0</v>
      </c>
      <c r="P20" s="33" t="s">
        <v>140</v>
      </c>
      <c r="Z20" s="31">
        <f t="shared" si="5"/>
        <v>0</v>
      </c>
      <c r="AB20" s="31">
        <f t="shared" si="6"/>
        <v>0</v>
      </c>
      <c r="AC20" s="31">
        <f t="shared" si="7"/>
        <v>0</v>
      </c>
      <c r="AD20" s="31">
        <f t="shared" si="8"/>
        <v>0</v>
      </c>
      <c r="AE20" s="31">
        <f t="shared" si="9"/>
        <v>0</v>
      </c>
      <c r="AF20" s="31">
        <f t="shared" si="10"/>
        <v>0</v>
      </c>
      <c r="AG20" s="31">
        <f t="shared" si="11"/>
        <v>0</v>
      </c>
      <c r="AH20" s="31">
        <f t="shared" si="12"/>
        <v>0</v>
      </c>
      <c r="AI20" s="12" t="s">
        <v>50</v>
      </c>
      <c r="AJ20" s="31">
        <f t="shared" si="13"/>
        <v>0</v>
      </c>
      <c r="AK20" s="31">
        <f t="shared" si="14"/>
        <v>0</v>
      </c>
      <c r="AL20" s="31">
        <f t="shared" si="15"/>
        <v>0</v>
      </c>
      <c r="AN20" s="31">
        <v>12</v>
      </c>
      <c r="AO20" s="31">
        <f>H20*0</f>
        <v>0</v>
      </c>
      <c r="AP20" s="31">
        <f>H20*(1-0)</f>
        <v>0</v>
      </c>
      <c r="AQ20" s="32" t="s">
        <v>70</v>
      </c>
      <c r="AV20" s="31">
        <f t="shared" si="16"/>
        <v>0</v>
      </c>
      <c r="AW20" s="31">
        <f t="shared" si="17"/>
        <v>0</v>
      </c>
      <c r="AX20" s="31">
        <f t="shared" si="18"/>
        <v>0</v>
      </c>
      <c r="AY20" s="32" t="s">
        <v>71</v>
      </c>
      <c r="AZ20" s="32" t="s">
        <v>72</v>
      </c>
      <c r="BA20" s="12" t="s">
        <v>60</v>
      </c>
      <c r="BC20" s="31">
        <f t="shared" si="19"/>
        <v>0</v>
      </c>
      <c r="BD20" s="31">
        <f t="shared" si="20"/>
        <v>0</v>
      </c>
      <c r="BE20" s="31">
        <v>0</v>
      </c>
      <c r="BF20" s="31">
        <f t="shared" si="21"/>
        <v>0</v>
      </c>
      <c r="BH20" s="31">
        <f t="shared" si="22"/>
        <v>0</v>
      </c>
      <c r="BI20" s="31">
        <f t="shared" si="23"/>
        <v>0</v>
      </c>
      <c r="BJ20" s="31">
        <f t="shared" si="24"/>
        <v>0</v>
      </c>
      <c r="BK20" s="31"/>
      <c r="BL20" s="31">
        <v>784</v>
      </c>
      <c r="BW20" s="31">
        <f t="shared" si="25"/>
        <v>21</v>
      </c>
      <c r="BX20" s="4" t="s">
        <v>83</v>
      </c>
    </row>
    <row r="21" spans="1:76" x14ac:dyDescent="0.25">
      <c r="A21" s="2" t="s">
        <v>84</v>
      </c>
      <c r="B21" s="3" t="s">
        <v>50</v>
      </c>
      <c r="C21" s="3" t="s">
        <v>85</v>
      </c>
      <c r="D21" s="59" t="s">
        <v>86</v>
      </c>
      <c r="E21" s="60"/>
      <c r="F21" s="3" t="s">
        <v>87</v>
      </c>
      <c r="G21" s="31">
        <v>510</v>
      </c>
      <c r="H21" s="54">
        <v>0</v>
      </c>
      <c r="I21" s="32">
        <v>21</v>
      </c>
      <c r="J21" s="31">
        <f t="shared" si="0"/>
        <v>0</v>
      </c>
      <c r="K21" s="31">
        <f t="shared" si="1"/>
        <v>0</v>
      </c>
      <c r="L21" s="31">
        <f t="shared" si="2"/>
        <v>0</v>
      </c>
      <c r="M21" s="31">
        <f t="shared" si="3"/>
        <v>0</v>
      </c>
      <c r="N21" s="31">
        <v>0</v>
      </c>
      <c r="O21" s="31">
        <f t="shared" si="4"/>
        <v>0</v>
      </c>
      <c r="P21" s="33" t="s">
        <v>140</v>
      </c>
      <c r="Z21" s="31">
        <f t="shared" si="5"/>
        <v>0</v>
      </c>
      <c r="AB21" s="31">
        <f t="shared" si="6"/>
        <v>0</v>
      </c>
      <c r="AC21" s="31">
        <f t="shared" si="7"/>
        <v>0</v>
      </c>
      <c r="AD21" s="31">
        <f t="shared" si="8"/>
        <v>0</v>
      </c>
      <c r="AE21" s="31">
        <f t="shared" si="9"/>
        <v>0</v>
      </c>
      <c r="AF21" s="31">
        <f t="shared" si="10"/>
        <v>0</v>
      </c>
      <c r="AG21" s="31">
        <f t="shared" si="11"/>
        <v>0</v>
      </c>
      <c r="AH21" s="31">
        <f t="shared" si="12"/>
        <v>0</v>
      </c>
      <c r="AI21" s="12" t="s">
        <v>50</v>
      </c>
      <c r="AJ21" s="31">
        <f t="shared" si="13"/>
        <v>0</v>
      </c>
      <c r="AK21" s="31">
        <f t="shared" si="14"/>
        <v>0</v>
      </c>
      <c r="AL21" s="31">
        <f t="shared" si="15"/>
        <v>0</v>
      </c>
      <c r="AN21" s="31">
        <v>12</v>
      </c>
      <c r="AO21" s="31">
        <f>H21*0.124423963</f>
        <v>0</v>
      </c>
      <c r="AP21" s="31">
        <f>H21*(1-0.124423963)</f>
        <v>0</v>
      </c>
      <c r="AQ21" s="32" t="s">
        <v>70</v>
      </c>
      <c r="AV21" s="31">
        <f t="shared" si="16"/>
        <v>0</v>
      </c>
      <c r="AW21" s="31">
        <f t="shared" si="17"/>
        <v>0</v>
      </c>
      <c r="AX21" s="31">
        <f t="shared" si="18"/>
        <v>0</v>
      </c>
      <c r="AY21" s="32" t="s">
        <v>71</v>
      </c>
      <c r="AZ21" s="32" t="s">
        <v>72</v>
      </c>
      <c r="BA21" s="12" t="s">
        <v>60</v>
      </c>
      <c r="BC21" s="31">
        <f t="shared" si="19"/>
        <v>0</v>
      </c>
      <c r="BD21" s="31">
        <f t="shared" si="20"/>
        <v>0</v>
      </c>
      <c r="BE21" s="31">
        <v>0</v>
      </c>
      <c r="BF21" s="31">
        <f t="shared" si="21"/>
        <v>0</v>
      </c>
      <c r="BH21" s="31">
        <f t="shared" si="22"/>
        <v>0</v>
      </c>
      <c r="BI21" s="31">
        <f t="shared" si="23"/>
        <v>0</v>
      </c>
      <c r="BJ21" s="31">
        <f t="shared" si="24"/>
        <v>0</v>
      </c>
      <c r="BK21" s="31"/>
      <c r="BL21" s="31">
        <v>784</v>
      </c>
      <c r="BW21" s="31">
        <f t="shared" si="25"/>
        <v>21</v>
      </c>
      <c r="BX21" s="4" t="s">
        <v>86</v>
      </c>
    </row>
    <row r="22" spans="1:76" x14ac:dyDescent="0.25">
      <c r="A22" s="2" t="s">
        <v>88</v>
      </c>
      <c r="B22" s="3" t="s">
        <v>50</v>
      </c>
      <c r="C22" s="3" t="s">
        <v>89</v>
      </c>
      <c r="D22" s="59" t="s">
        <v>90</v>
      </c>
      <c r="E22" s="60"/>
      <c r="F22" s="3" t="s">
        <v>87</v>
      </c>
      <c r="G22" s="31">
        <v>215</v>
      </c>
      <c r="H22" s="54">
        <v>0</v>
      </c>
      <c r="I22" s="32">
        <v>21</v>
      </c>
      <c r="J22" s="31">
        <f t="shared" si="0"/>
        <v>0</v>
      </c>
      <c r="K22" s="31">
        <f t="shared" si="1"/>
        <v>0</v>
      </c>
      <c r="L22" s="31">
        <f t="shared" si="2"/>
        <v>0</v>
      </c>
      <c r="M22" s="31">
        <f t="shared" si="3"/>
        <v>0</v>
      </c>
      <c r="N22" s="31">
        <v>1.0000000000000001E-5</v>
      </c>
      <c r="O22" s="31">
        <f t="shared" si="4"/>
        <v>2.15E-3</v>
      </c>
      <c r="P22" s="33" t="s">
        <v>140</v>
      </c>
      <c r="Z22" s="31">
        <f t="shared" si="5"/>
        <v>0</v>
      </c>
      <c r="AB22" s="31">
        <f t="shared" si="6"/>
        <v>0</v>
      </c>
      <c r="AC22" s="31">
        <f t="shared" si="7"/>
        <v>0</v>
      </c>
      <c r="AD22" s="31">
        <f t="shared" si="8"/>
        <v>0</v>
      </c>
      <c r="AE22" s="31">
        <f t="shared" si="9"/>
        <v>0</v>
      </c>
      <c r="AF22" s="31">
        <f t="shared" si="10"/>
        <v>0</v>
      </c>
      <c r="AG22" s="31">
        <f t="shared" si="11"/>
        <v>0</v>
      </c>
      <c r="AH22" s="31">
        <f t="shared" si="12"/>
        <v>0</v>
      </c>
      <c r="AI22" s="12" t="s">
        <v>50</v>
      </c>
      <c r="AJ22" s="31">
        <f t="shared" si="13"/>
        <v>0</v>
      </c>
      <c r="AK22" s="31">
        <f t="shared" si="14"/>
        <v>0</v>
      </c>
      <c r="AL22" s="31">
        <f t="shared" si="15"/>
        <v>0</v>
      </c>
      <c r="AN22" s="31">
        <v>12</v>
      </c>
      <c r="AO22" s="31">
        <f>H22*0.082291667</f>
        <v>0</v>
      </c>
      <c r="AP22" s="31">
        <f>H22*(1-0.082291667)</f>
        <v>0</v>
      </c>
      <c r="AQ22" s="32" t="s">
        <v>70</v>
      </c>
      <c r="AV22" s="31">
        <f t="shared" si="16"/>
        <v>0</v>
      </c>
      <c r="AW22" s="31">
        <f t="shared" si="17"/>
        <v>0</v>
      </c>
      <c r="AX22" s="31">
        <f t="shared" si="18"/>
        <v>0</v>
      </c>
      <c r="AY22" s="32" t="s">
        <v>71</v>
      </c>
      <c r="AZ22" s="32" t="s">
        <v>72</v>
      </c>
      <c r="BA22" s="12" t="s">
        <v>60</v>
      </c>
      <c r="BC22" s="31">
        <f t="shared" si="19"/>
        <v>0</v>
      </c>
      <c r="BD22" s="31">
        <f t="shared" si="20"/>
        <v>0</v>
      </c>
      <c r="BE22" s="31">
        <v>0</v>
      </c>
      <c r="BF22" s="31">
        <f t="shared" si="21"/>
        <v>2.15E-3</v>
      </c>
      <c r="BH22" s="31">
        <f t="shared" si="22"/>
        <v>0</v>
      </c>
      <c r="BI22" s="31">
        <f t="shared" si="23"/>
        <v>0</v>
      </c>
      <c r="BJ22" s="31">
        <f t="shared" si="24"/>
        <v>0</v>
      </c>
      <c r="BK22" s="31"/>
      <c r="BL22" s="31">
        <v>784</v>
      </c>
      <c r="BW22" s="31">
        <f t="shared" si="25"/>
        <v>21</v>
      </c>
      <c r="BX22" s="4" t="s">
        <v>90</v>
      </c>
    </row>
    <row r="23" spans="1:76" x14ac:dyDescent="0.25">
      <c r="A23" s="2" t="s">
        <v>91</v>
      </c>
      <c r="B23" s="3" t="s">
        <v>50</v>
      </c>
      <c r="C23" s="3" t="s">
        <v>92</v>
      </c>
      <c r="D23" s="59" t="s">
        <v>93</v>
      </c>
      <c r="E23" s="60"/>
      <c r="F23" s="3" t="s">
        <v>64</v>
      </c>
      <c r="G23" s="31">
        <v>148</v>
      </c>
      <c r="H23" s="54">
        <v>0</v>
      </c>
      <c r="I23" s="32">
        <v>21</v>
      </c>
      <c r="J23" s="31">
        <f t="shared" si="0"/>
        <v>0</v>
      </c>
      <c r="K23" s="31">
        <f t="shared" si="1"/>
        <v>0</v>
      </c>
      <c r="L23" s="31">
        <f t="shared" si="2"/>
        <v>0</v>
      </c>
      <c r="M23" s="31">
        <f t="shared" si="3"/>
        <v>0</v>
      </c>
      <c r="N23" s="31">
        <v>4.2000000000000002E-4</v>
      </c>
      <c r="O23" s="31">
        <f t="shared" si="4"/>
        <v>6.216E-2</v>
      </c>
      <c r="P23" s="33" t="s">
        <v>140</v>
      </c>
      <c r="Z23" s="31">
        <f t="shared" si="5"/>
        <v>0</v>
      </c>
      <c r="AB23" s="31">
        <f t="shared" si="6"/>
        <v>0</v>
      </c>
      <c r="AC23" s="31">
        <f t="shared" si="7"/>
        <v>0</v>
      </c>
      <c r="AD23" s="31">
        <f t="shared" si="8"/>
        <v>0</v>
      </c>
      <c r="AE23" s="31">
        <f t="shared" si="9"/>
        <v>0</v>
      </c>
      <c r="AF23" s="31">
        <f t="shared" si="10"/>
        <v>0</v>
      </c>
      <c r="AG23" s="31">
        <f t="shared" si="11"/>
        <v>0</v>
      </c>
      <c r="AH23" s="31">
        <f t="shared" si="12"/>
        <v>0</v>
      </c>
      <c r="AI23" s="12" t="s">
        <v>50</v>
      </c>
      <c r="AJ23" s="31">
        <f t="shared" si="13"/>
        <v>0</v>
      </c>
      <c r="AK23" s="31">
        <f t="shared" si="14"/>
        <v>0</v>
      </c>
      <c r="AL23" s="31">
        <f t="shared" si="15"/>
        <v>0</v>
      </c>
      <c r="AN23" s="31">
        <v>12</v>
      </c>
      <c r="AO23" s="31">
        <f>H23*0.296900826</f>
        <v>0</v>
      </c>
      <c r="AP23" s="31">
        <f>H23*(1-0.296900826)</f>
        <v>0</v>
      </c>
      <c r="AQ23" s="32" t="s">
        <v>70</v>
      </c>
      <c r="AV23" s="31">
        <f t="shared" si="16"/>
        <v>0</v>
      </c>
      <c r="AW23" s="31">
        <f t="shared" si="17"/>
        <v>0</v>
      </c>
      <c r="AX23" s="31">
        <f t="shared" si="18"/>
        <v>0</v>
      </c>
      <c r="AY23" s="32" t="s">
        <v>71</v>
      </c>
      <c r="AZ23" s="32" t="s">
        <v>72</v>
      </c>
      <c r="BA23" s="12" t="s">
        <v>60</v>
      </c>
      <c r="BC23" s="31">
        <f t="shared" si="19"/>
        <v>0</v>
      </c>
      <c r="BD23" s="31">
        <f t="shared" si="20"/>
        <v>0</v>
      </c>
      <c r="BE23" s="31">
        <v>0</v>
      </c>
      <c r="BF23" s="31">
        <f t="shared" si="21"/>
        <v>6.216E-2</v>
      </c>
      <c r="BH23" s="31">
        <f t="shared" si="22"/>
        <v>0</v>
      </c>
      <c r="BI23" s="31">
        <f t="shared" si="23"/>
        <v>0</v>
      </c>
      <c r="BJ23" s="31">
        <f t="shared" si="24"/>
        <v>0</v>
      </c>
      <c r="BK23" s="31"/>
      <c r="BL23" s="31">
        <v>784</v>
      </c>
      <c r="BW23" s="31">
        <f t="shared" si="25"/>
        <v>21</v>
      </c>
      <c r="BX23" s="4" t="s">
        <v>93</v>
      </c>
    </row>
    <row r="24" spans="1:76" x14ac:dyDescent="0.25">
      <c r="A24" s="2" t="s">
        <v>94</v>
      </c>
      <c r="B24" s="3" t="s">
        <v>50</v>
      </c>
      <c r="C24" s="3" t="s">
        <v>95</v>
      </c>
      <c r="D24" s="59" t="s">
        <v>145</v>
      </c>
      <c r="E24" s="60"/>
      <c r="F24" s="3" t="s">
        <v>64</v>
      </c>
      <c r="G24" s="31">
        <v>988</v>
      </c>
      <c r="H24" s="54">
        <v>0</v>
      </c>
      <c r="I24" s="32">
        <v>21</v>
      </c>
      <c r="J24" s="31">
        <f t="shared" si="0"/>
        <v>0</v>
      </c>
      <c r="K24" s="31">
        <f t="shared" si="1"/>
        <v>0</v>
      </c>
      <c r="L24" s="31">
        <f t="shared" si="2"/>
        <v>0</v>
      </c>
      <c r="M24" s="31">
        <f t="shared" si="3"/>
        <v>0</v>
      </c>
      <c r="N24" s="31">
        <v>4.8000000000000001E-4</v>
      </c>
      <c r="O24" s="31">
        <f t="shared" si="4"/>
        <v>0.47423999999999999</v>
      </c>
      <c r="P24" s="33" t="s">
        <v>140</v>
      </c>
      <c r="Z24" s="31">
        <f t="shared" si="5"/>
        <v>0</v>
      </c>
      <c r="AB24" s="31">
        <f t="shared" si="6"/>
        <v>0</v>
      </c>
      <c r="AC24" s="31">
        <f t="shared" si="7"/>
        <v>0</v>
      </c>
      <c r="AD24" s="31">
        <f t="shared" si="8"/>
        <v>0</v>
      </c>
      <c r="AE24" s="31">
        <f t="shared" si="9"/>
        <v>0</v>
      </c>
      <c r="AF24" s="31">
        <f t="shared" si="10"/>
        <v>0</v>
      </c>
      <c r="AG24" s="31">
        <f t="shared" si="11"/>
        <v>0</v>
      </c>
      <c r="AH24" s="31">
        <f t="shared" si="12"/>
        <v>0</v>
      </c>
      <c r="AI24" s="12" t="s">
        <v>50</v>
      </c>
      <c r="AJ24" s="31">
        <f t="shared" si="13"/>
        <v>0</v>
      </c>
      <c r="AK24" s="31">
        <f t="shared" si="14"/>
        <v>0</v>
      </c>
      <c r="AL24" s="31">
        <f t="shared" si="15"/>
        <v>0</v>
      </c>
      <c r="AN24" s="31">
        <v>12</v>
      </c>
      <c r="AO24" s="31">
        <f>H24*0.357597536</f>
        <v>0</v>
      </c>
      <c r="AP24" s="31">
        <f>H24*(1-0.357597536)</f>
        <v>0</v>
      </c>
      <c r="AQ24" s="32" t="s">
        <v>70</v>
      </c>
      <c r="AV24" s="31">
        <f t="shared" si="16"/>
        <v>0</v>
      </c>
      <c r="AW24" s="31">
        <f t="shared" si="17"/>
        <v>0</v>
      </c>
      <c r="AX24" s="31">
        <f t="shared" si="18"/>
        <v>0</v>
      </c>
      <c r="AY24" s="32" t="s">
        <v>71</v>
      </c>
      <c r="AZ24" s="32" t="s">
        <v>72</v>
      </c>
      <c r="BA24" s="12" t="s">
        <v>60</v>
      </c>
      <c r="BC24" s="31">
        <f t="shared" si="19"/>
        <v>0</v>
      </c>
      <c r="BD24" s="31">
        <f t="shared" si="20"/>
        <v>0</v>
      </c>
      <c r="BE24" s="31">
        <v>0</v>
      </c>
      <c r="BF24" s="31">
        <f t="shared" si="21"/>
        <v>0.47423999999999999</v>
      </c>
      <c r="BH24" s="31">
        <f t="shared" si="22"/>
        <v>0</v>
      </c>
      <c r="BI24" s="31">
        <f t="shared" si="23"/>
        <v>0</v>
      </c>
      <c r="BJ24" s="31">
        <f t="shared" si="24"/>
        <v>0</v>
      </c>
      <c r="BK24" s="31"/>
      <c r="BL24" s="31">
        <v>784</v>
      </c>
      <c r="BW24" s="31">
        <f t="shared" si="25"/>
        <v>21</v>
      </c>
      <c r="BX24" s="4" t="s">
        <v>96</v>
      </c>
    </row>
    <row r="25" spans="1:76" x14ac:dyDescent="0.25">
      <c r="A25" s="2" t="s">
        <v>57</v>
      </c>
      <c r="B25" s="3" t="s">
        <v>50</v>
      </c>
      <c r="C25" s="3" t="s">
        <v>97</v>
      </c>
      <c r="D25" s="59" t="s">
        <v>98</v>
      </c>
      <c r="E25" s="60"/>
      <c r="F25" s="3" t="s">
        <v>64</v>
      </c>
      <c r="G25" s="31">
        <v>155</v>
      </c>
      <c r="H25" s="54">
        <v>0</v>
      </c>
      <c r="I25" s="32">
        <v>21</v>
      </c>
      <c r="J25" s="31">
        <f t="shared" si="0"/>
        <v>0</v>
      </c>
      <c r="K25" s="31">
        <f t="shared" si="1"/>
        <v>0</v>
      </c>
      <c r="L25" s="31">
        <f t="shared" si="2"/>
        <v>0</v>
      </c>
      <c r="M25" s="31">
        <f t="shared" si="3"/>
        <v>0</v>
      </c>
      <c r="N25" s="31">
        <v>3.5E-4</v>
      </c>
      <c r="O25" s="31">
        <f t="shared" si="4"/>
        <v>5.425E-2</v>
      </c>
      <c r="P25" s="33" t="s">
        <v>140</v>
      </c>
      <c r="Z25" s="31">
        <f t="shared" si="5"/>
        <v>0</v>
      </c>
      <c r="AB25" s="31">
        <f t="shared" si="6"/>
        <v>0</v>
      </c>
      <c r="AC25" s="31">
        <f t="shared" si="7"/>
        <v>0</v>
      </c>
      <c r="AD25" s="31">
        <f t="shared" si="8"/>
        <v>0</v>
      </c>
      <c r="AE25" s="31">
        <f t="shared" si="9"/>
        <v>0</v>
      </c>
      <c r="AF25" s="31">
        <f t="shared" si="10"/>
        <v>0</v>
      </c>
      <c r="AG25" s="31">
        <f t="shared" si="11"/>
        <v>0</v>
      </c>
      <c r="AH25" s="31">
        <f t="shared" si="12"/>
        <v>0</v>
      </c>
      <c r="AI25" s="12" t="s">
        <v>50</v>
      </c>
      <c r="AJ25" s="31">
        <f t="shared" si="13"/>
        <v>0</v>
      </c>
      <c r="AK25" s="31">
        <f t="shared" si="14"/>
        <v>0</v>
      </c>
      <c r="AL25" s="31">
        <f t="shared" si="15"/>
        <v>0</v>
      </c>
      <c r="AN25" s="31">
        <v>12</v>
      </c>
      <c r="AO25" s="31">
        <f>H25*0.624</f>
        <v>0</v>
      </c>
      <c r="AP25" s="31">
        <f>H25*(1-0.624)</f>
        <v>0</v>
      </c>
      <c r="AQ25" s="32" t="s">
        <v>70</v>
      </c>
      <c r="AV25" s="31">
        <f t="shared" si="16"/>
        <v>0</v>
      </c>
      <c r="AW25" s="31">
        <f t="shared" si="17"/>
        <v>0</v>
      </c>
      <c r="AX25" s="31">
        <f t="shared" si="18"/>
        <v>0</v>
      </c>
      <c r="AY25" s="32" t="s">
        <v>71</v>
      </c>
      <c r="AZ25" s="32" t="s">
        <v>72</v>
      </c>
      <c r="BA25" s="12" t="s">
        <v>60</v>
      </c>
      <c r="BC25" s="31">
        <f t="shared" si="19"/>
        <v>0</v>
      </c>
      <c r="BD25" s="31">
        <f t="shared" si="20"/>
        <v>0</v>
      </c>
      <c r="BE25" s="31">
        <v>0</v>
      </c>
      <c r="BF25" s="31">
        <f t="shared" si="21"/>
        <v>5.425E-2</v>
      </c>
      <c r="BH25" s="31">
        <f t="shared" si="22"/>
        <v>0</v>
      </c>
      <c r="BI25" s="31">
        <f t="shared" si="23"/>
        <v>0</v>
      </c>
      <c r="BJ25" s="31">
        <f t="shared" si="24"/>
        <v>0</v>
      </c>
      <c r="BK25" s="31"/>
      <c r="BL25" s="31">
        <v>784</v>
      </c>
      <c r="BW25" s="31">
        <f t="shared" si="25"/>
        <v>21</v>
      </c>
      <c r="BX25" s="4" t="s">
        <v>98</v>
      </c>
    </row>
    <row r="26" spans="1:76" x14ac:dyDescent="0.25">
      <c r="A26" s="34" t="s">
        <v>50</v>
      </c>
      <c r="B26" s="35" t="s">
        <v>50</v>
      </c>
      <c r="C26" s="35" t="s">
        <v>99</v>
      </c>
      <c r="D26" s="61" t="s">
        <v>100</v>
      </c>
      <c r="E26" s="62"/>
      <c r="F26" s="36" t="s">
        <v>3</v>
      </c>
      <c r="G26" s="36" t="s">
        <v>3</v>
      </c>
      <c r="H26" s="36" t="s">
        <v>3</v>
      </c>
      <c r="I26" s="36" t="s">
        <v>3</v>
      </c>
      <c r="J26" s="1">
        <f>SUM(J27:J29)</f>
        <v>0</v>
      </c>
      <c r="K26" s="1">
        <f>SUM(K27:K29)</f>
        <v>0</v>
      </c>
      <c r="L26" s="1">
        <f>SUM(L27:L29)</f>
        <v>0</v>
      </c>
      <c r="M26" s="1">
        <f>SUM(M27:M29)</f>
        <v>0</v>
      </c>
      <c r="N26" s="12" t="s">
        <v>50</v>
      </c>
      <c r="O26" s="1">
        <f>SUM(O27:O29)</f>
        <v>0</v>
      </c>
      <c r="P26" s="37" t="s">
        <v>50</v>
      </c>
      <c r="AI26" s="12" t="s">
        <v>50</v>
      </c>
      <c r="AS26" s="1">
        <f>SUM(AJ27:AJ29)</f>
        <v>0</v>
      </c>
      <c r="AT26" s="1">
        <f>SUM(AK27:AK29)</f>
        <v>0</v>
      </c>
      <c r="AU26" s="1">
        <f>SUM(AL27:AL29)</f>
        <v>0</v>
      </c>
    </row>
    <row r="27" spans="1:76" x14ac:dyDescent="0.25">
      <c r="A27" s="2" t="s">
        <v>101</v>
      </c>
      <c r="B27" s="3" t="s">
        <v>50</v>
      </c>
      <c r="C27" s="3" t="s">
        <v>102</v>
      </c>
      <c r="D27" s="59" t="s">
        <v>103</v>
      </c>
      <c r="E27" s="60"/>
      <c r="F27" s="3" t="s">
        <v>104</v>
      </c>
      <c r="G27" s="31">
        <v>2.1</v>
      </c>
      <c r="H27" s="54">
        <v>0</v>
      </c>
      <c r="I27" s="32">
        <v>21</v>
      </c>
      <c r="J27" s="31">
        <f>G27*AO27</f>
        <v>0</v>
      </c>
      <c r="K27" s="31">
        <f>G27*AP27</f>
        <v>0</v>
      </c>
      <c r="L27" s="31">
        <f>G27*H27</f>
        <v>0</v>
      </c>
      <c r="M27" s="31">
        <f>L27*(1+BW27/100)</f>
        <v>0</v>
      </c>
      <c r="N27" s="31">
        <v>0</v>
      </c>
      <c r="O27" s="31">
        <f>G27*N27</f>
        <v>0</v>
      </c>
      <c r="P27" s="33" t="s">
        <v>140</v>
      </c>
      <c r="Z27" s="31">
        <f>IF(AQ27="5",BJ27,0)</f>
        <v>0</v>
      </c>
      <c r="AB27" s="31">
        <f>IF(AQ27="1",BH27,0)</f>
        <v>0</v>
      </c>
      <c r="AC27" s="31">
        <f>IF(AQ27="1",BI27,0)</f>
        <v>0</v>
      </c>
      <c r="AD27" s="31">
        <f>IF(AQ27="7",BH27,0)</f>
        <v>0</v>
      </c>
      <c r="AE27" s="31">
        <f>IF(AQ27="7",BI27,0)</f>
        <v>0</v>
      </c>
      <c r="AF27" s="31">
        <f>IF(AQ27="2",BH27,0)</f>
        <v>0</v>
      </c>
      <c r="AG27" s="31">
        <f>IF(AQ27="2",BI27,0)</f>
        <v>0</v>
      </c>
      <c r="AH27" s="31">
        <f>IF(AQ27="0",BJ27,0)</f>
        <v>0</v>
      </c>
      <c r="AI27" s="12" t="s">
        <v>50</v>
      </c>
      <c r="AJ27" s="31">
        <f>IF(AN27=0,L27,0)</f>
        <v>0</v>
      </c>
      <c r="AK27" s="31">
        <f>IF(AN27=12,L27,0)</f>
        <v>0</v>
      </c>
      <c r="AL27" s="31">
        <f>IF(AN27=21,L27,0)</f>
        <v>0</v>
      </c>
      <c r="AN27" s="31">
        <v>12</v>
      </c>
      <c r="AO27" s="31">
        <f>H27*0</f>
        <v>0</v>
      </c>
      <c r="AP27" s="31">
        <f>H27*(1-0)</f>
        <v>0</v>
      </c>
      <c r="AQ27" s="32" t="s">
        <v>76</v>
      </c>
      <c r="AV27" s="31">
        <f>AW27+AX27</f>
        <v>0</v>
      </c>
      <c r="AW27" s="31">
        <f>G27*AO27</f>
        <v>0</v>
      </c>
      <c r="AX27" s="31">
        <f>G27*AP27</f>
        <v>0</v>
      </c>
      <c r="AY27" s="32" t="s">
        <v>105</v>
      </c>
      <c r="AZ27" s="32" t="s">
        <v>106</v>
      </c>
      <c r="BA27" s="12" t="s">
        <v>60</v>
      </c>
      <c r="BC27" s="31">
        <f>AW27+AX27</f>
        <v>0</v>
      </c>
      <c r="BD27" s="31">
        <f>H27/(100-BE27)*100</f>
        <v>0</v>
      </c>
      <c r="BE27" s="31">
        <v>0</v>
      </c>
      <c r="BF27" s="31">
        <f>O27</f>
        <v>0</v>
      </c>
      <c r="BH27" s="31">
        <f>G27*AO27</f>
        <v>0</v>
      </c>
      <c r="BI27" s="31">
        <f>G27*AP27</f>
        <v>0</v>
      </c>
      <c r="BJ27" s="31">
        <f>G27*H27</f>
        <v>0</v>
      </c>
      <c r="BK27" s="31"/>
      <c r="BL27" s="31"/>
      <c r="BW27" s="31">
        <f>I27</f>
        <v>21</v>
      </c>
      <c r="BX27" s="4" t="s">
        <v>103</v>
      </c>
    </row>
    <row r="28" spans="1:76" x14ac:dyDescent="0.25">
      <c r="A28" s="2" t="s">
        <v>107</v>
      </c>
      <c r="B28" s="3" t="s">
        <v>50</v>
      </c>
      <c r="C28" s="3" t="s">
        <v>108</v>
      </c>
      <c r="D28" s="59" t="s">
        <v>109</v>
      </c>
      <c r="E28" s="60"/>
      <c r="F28" s="3" t="s">
        <v>104</v>
      </c>
      <c r="G28" s="31">
        <v>2.1</v>
      </c>
      <c r="H28" s="54">
        <v>0</v>
      </c>
      <c r="I28" s="32">
        <v>21</v>
      </c>
      <c r="J28" s="31">
        <f>G28*AO28</f>
        <v>0</v>
      </c>
      <c r="K28" s="31">
        <f>G28*AP28</f>
        <v>0</v>
      </c>
      <c r="L28" s="31">
        <f>G28*H28</f>
        <v>0</v>
      </c>
      <c r="M28" s="31">
        <f>L28*(1+BW28/100)</f>
        <v>0</v>
      </c>
      <c r="N28" s="31">
        <v>0</v>
      </c>
      <c r="O28" s="31">
        <f>G28*N28</f>
        <v>0</v>
      </c>
      <c r="P28" s="33" t="s">
        <v>140</v>
      </c>
      <c r="Z28" s="31">
        <f>IF(AQ28="5",BJ28,0)</f>
        <v>0</v>
      </c>
      <c r="AB28" s="31">
        <f>IF(AQ28="1",BH28,0)</f>
        <v>0</v>
      </c>
      <c r="AC28" s="31">
        <f>IF(AQ28="1",BI28,0)</f>
        <v>0</v>
      </c>
      <c r="AD28" s="31">
        <f>IF(AQ28="7",BH28,0)</f>
        <v>0</v>
      </c>
      <c r="AE28" s="31">
        <f>IF(AQ28="7",BI28,0)</f>
        <v>0</v>
      </c>
      <c r="AF28" s="31">
        <f>IF(AQ28="2",BH28,0)</f>
        <v>0</v>
      </c>
      <c r="AG28" s="31">
        <f>IF(AQ28="2",BI28,0)</f>
        <v>0</v>
      </c>
      <c r="AH28" s="31">
        <f>IF(AQ28="0",BJ28,0)</f>
        <v>0</v>
      </c>
      <c r="AI28" s="12" t="s">
        <v>50</v>
      </c>
      <c r="AJ28" s="31">
        <f>IF(AN28=0,L28,0)</f>
        <v>0</v>
      </c>
      <c r="AK28" s="31">
        <f>IF(AN28=12,L28,0)</f>
        <v>0</v>
      </c>
      <c r="AL28" s="31">
        <f>IF(AN28=21,L28,0)</f>
        <v>0</v>
      </c>
      <c r="AN28" s="31">
        <v>12</v>
      </c>
      <c r="AO28" s="31">
        <f>H28*0</f>
        <v>0</v>
      </c>
      <c r="AP28" s="31">
        <f>H28*(1-0)</f>
        <v>0</v>
      </c>
      <c r="AQ28" s="32" t="s">
        <v>76</v>
      </c>
      <c r="AV28" s="31">
        <f>AW28+AX28</f>
        <v>0</v>
      </c>
      <c r="AW28" s="31">
        <f>G28*AO28</f>
        <v>0</v>
      </c>
      <c r="AX28" s="31">
        <f>G28*AP28</f>
        <v>0</v>
      </c>
      <c r="AY28" s="32" t="s">
        <v>105</v>
      </c>
      <c r="AZ28" s="32" t="s">
        <v>106</v>
      </c>
      <c r="BA28" s="12" t="s">
        <v>60</v>
      </c>
      <c r="BC28" s="31">
        <f>AW28+AX28</f>
        <v>0</v>
      </c>
      <c r="BD28" s="31">
        <f>H28/(100-BE28)*100</f>
        <v>0</v>
      </c>
      <c r="BE28" s="31">
        <v>0</v>
      </c>
      <c r="BF28" s="31">
        <f>O28</f>
        <v>0</v>
      </c>
      <c r="BH28" s="31">
        <f>G28*AO28</f>
        <v>0</v>
      </c>
      <c r="BI28" s="31">
        <f>G28*AP28</f>
        <v>0</v>
      </c>
      <c r="BJ28" s="31">
        <f>G28*H28</f>
        <v>0</v>
      </c>
      <c r="BK28" s="31"/>
      <c r="BL28" s="31"/>
      <c r="BW28" s="31">
        <f>I28</f>
        <v>21</v>
      </c>
      <c r="BX28" s="4" t="s">
        <v>109</v>
      </c>
    </row>
    <row r="29" spans="1:76" x14ac:dyDescent="0.25">
      <c r="A29" s="38" t="s">
        <v>110</v>
      </c>
      <c r="B29" s="39" t="s">
        <v>50</v>
      </c>
      <c r="C29" s="39" t="s">
        <v>111</v>
      </c>
      <c r="D29" s="56" t="s">
        <v>112</v>
      </c>
      <c r="E29" s="57"/>
      <c r="F29" s="39" t="s">
        <v>104</v>
      </c>
      <c r="G29" s="40">
        <v>10.5</v>
      </c>
      <c r="H29" s="55">
        <v>0</v>
      </c>
      <c r="I29" s="41">
        <v>21</v>
      </c>
      <c r="J29" s="40">
        <f>G29*AO29</f>
        <v>0</v>
      </c>
      <c r="K29" s="40">
        <f>G29*AP29</f>
        <v>0</v>
      </c>
      <c r="L29" s="40">
        <f>G29*H29</f>
        <v>0</v>
      </c>
      <c r="M29" s="40">
        <f>L29*(1+BW29/100)</f>
        <v>0</v>
      </c>
      <c r="N29" s="40">
        <v>0</v>
      </c>
      <c r="O29" s="40">
        <f>G29*N29</f>
        <v>0</v>
      </c>
      <c r="P29" s="52" t="s">
        <v>140</v>
      </c>
      <c r="Z29" s="31">
        <f>IF(AQ29="5",BJ29,0)</f>
        <v>0</v>
      </c>
      <c r="AB29" s="31">
        <f>IF(AQ29="1",BH29,0)</f>
        <v>0</v>
      </c>
      <c r="AC29" s="31">
        <f>IF(AQ29="1",BI29,0)</f>
        <v>0</v>
      </c>
      <c r="AD29" s="31">
        <f>IF(AQ29="7",BH29,0)</f>
        <v>0</v>
      </c>
      <c r="AE29" s="31">
        <f>IF(AQ29="7",BI29,0)</f>
        <v>0</v>
      </c>
      <c r="AF29" s="31">
        <f>IF(AQ29="2",BH29,0)</f>
        <v>0</v>
      </c>
      <c r="AG29" s="31">
        <f>IF(AQ29="2",BI29,0)</f>
        <v>0</v>
      </c>
      <c r="AH29" s="31">
        <f>IF(AQ29="0",BJ29,0)</f>
        <v>0</v>
      </c>
      <c r="AI29" s="12" t="s">
        <v>50</v>
      </c>
      <c r="AJ29" s="31">
        <f>IF(AN29=0,L29,0)</f>
        <v>0</v>
      </c>
      <c r="AK29" s="31">
        <f>IF(AN29=12,L29,0)</f>
        <v>0</v>
      </c>
      <c r="AL29" s="31">
        <f>IF(AN29=21,L29,0)</f>
        <v>0</v>
      </c>
      <c r="AN29" s="31">
        <v>12</v>
      </c>
      <c r="AO29" s="31">
        <f>H29*0</f>
        <v>0</v>
      </c>
      <c r="AP29" s="31">
        <f>H29*(1-0)</f>
        <v>0</v>
      </c>
      <c r="AQ29" s="32" t="s">
        <v>76</v>
      </c>
      <c r="AV29" s="31">
        <f>AW29+AX29</f>
        <v>0</v>
      </c>
      <c r="AW29" s="31">
        <f>G29*AO29</f>
        <v>0</v>
      </c>
      <c r="AX29" s="31">
        <f>G29*AP29</f>
        <v>0</v>
      </c>
      <c r="AY29" s="32" t="s">
        <v>105</v>
      </c>
      <c r="AZ29" s="32" t="s">
        <v>106</v>
      </c>
      <c r="BA29" s="12" t="s">
        <v>60</v>
      </c>
      <c r="BC29" s="31">
        <f>AW29+AX29</f>
        <v>0</v>
      </c>
      <c r="BD29" s="31">
        <f>H29/(100-BE29)*100</f>
        <v>0</v>
      </c>
      <c r="BE29" s="31">
        <v>0</v>
      </c>
      <c r="BF29" s="31">
        <f>O29</f>
        <v>0</v>
      </c>
      <c r="BH29" s="31">
        <f>G29*AO29</f>
        <v>0</v>
      </c>
      <c r="BI29" s="31">
        <f>G29*AP29</f>
        <v>0</v>
      </c>
      <c r="BJ29" s="31">
        <f>G29*H29</f>
        <v>0</v>
      </c>
      <c r="BK29" s="31"/>
      <c r="BL29" s="31"/>
      <c r="BW29" s="31">
        <f>I29</f>
        <v>21</v>
      </c>
      <c r="BX29" s="4" t="s">
        <v>112</v>
      </c>
    </row>
    <row r="30" spans="1:76" x14ac:dyDescent="0.25">
      <c r="J30" s="58" t="s">
        <v>113</v>
      </c>
      <c r="K30" s="58"/>
      <c r="L30" s="42">
        <f>L12+L15+L26</f>
        <v>0</v>
      </c>
      <c r="M30" s="42">
        <f>M12+M15+M26</f>
        <v>0</v>
      </c>
    </row>
    <row r="31" spans="1:76" x14ac:dyDescent="0.25">
      <c r="A31" s="43" t="s">
        <v>114</v>
      </c>
    </row>
    <row r="32" spans="1:76" ht="12.75" customHeight="1" x14ac:dyDescent="0.25">
      <c r="A32" s="59" t="s">
        <v>50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</sheetData>
  <sheetProtection algorithmName="SHA-512" hashValue="JHXsCODiQ+Wtd8GocfZTzU4hG6ow85AbFM13fb+S0x8U9JjeVxwSENv9sB+OfjYyw+Jx3Y+WmYtLLP3krNHDVQ==" saltValue="0ThkXF+65hG37H3EvH0EBg==" spinCount="100000" sheet="1" objects="1" scenarios="1"/>
  <mergeCells count="49">
    <mergeCell ref="A1:P1"/>
    <mergeCell ref="A2:C3"/>
    <mergeCell ref="A4:C5"/>
    <mergeCell ref="A6:C7"/>
    <mergeCell ref="A8:C9"/>
    <mergeCell ref="G2:G3"/>
    <mergeCell ref="G4:G5"/>
    <mergeCell ref="G6:G7"/>
    <mergeCell ref="G8:G9"/>
    <mergeCell ref="I2:I3"/>
    <mergeCell ref="I4:I5"/>
    <mergeCell ref="I6:I7"/>
    <mergeCell ref="I8:I9"/>
    <mergeCell ref="D2:F3"/>
    <mergeCell ref="D4:F5"/>
    <mergeCell ref="D6:F7"/>
    <mergeCell ref="J2:P3"/>
    <mergeCell ref="J4:P5"/>
    <mergeCell ref="J6:P7"/>
    <mergeCell ref="J8:P9"/>
    <mergeCell ref="D10:E10"/>
    <mergeCell ref="D8:F9"/>
    <mergeCell ref="H2:H3"/>
    <mergeCell ref="H4:H5"/>
    <mergeCell ref="H6:H7"/>
    <mergeCell ref="H8:H9"/>
    <mergeCell ref="D11:E11"/>
    <mergeCell ref="J10:L10"/>
    <mergeCell ref="N10:O10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9:E29"/>
    <mergeCell ref="J30:K30"/>
    <mergeCell ref="A32:P32"/>
    <mergeCell ref="D24:E24"/>
    <mergeCell ref="D25:E25"/>
    <mergeCell ref="D26:E26"/>
    <mergeCell ref="D27:E27"/>
    <mergeCell ref="D28:E28"/>
  </mergeCells>
  <phoneticPr fontId="6" type="noConversion"/>
  <pageMargins left="0.393999993801117" right="0.393999993801117" top="0.59100002050399802" bottom="0.59100002050399802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11" t="s">
        <v>128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82" t="s">
        <v>1</v>
      </c>
      <c r="B2" s="73"/>
      <c r="C2" s="86" t="str">
        <f>'Stavební rozpočet'!D2</f>
        <v>VÝMALBA MŠ VINAŘSKÁ</v>
      </c>
      <c r="D2" s="87"/>
      <c r="E2" s="72" t="s">
        <v>4</v>
      </c>
      <c r="F2" s="72" t="str">
        <f>'Stavební rozpočet'!J2</f>
        <v>MAGISTRÁT MĚSTA ÚSTÍ NAD LABEM</v>
      </c>
      <c r="G2" s="73"/>
      <c r="H2" s="72" t="s">
        <v>115</v>
      </c>
      <c r="I2" s="74" t="s">
        <v>50</v>
      </c>
    </row>
    <row r="3" spans="1:9" ht="15" customHeight="1" x14ac:dyDescent="0.25">
      <c r="A3" s="83"/>
      <c r="B3" s="60"/>
      <c r="C3" s="88"/>
      <c r="D3" s="88"/>
      <c r="E3" s="60"/>
      <c r="F3" s="60"/>
      <c r="G3" s="60"/>
      <c r="H3" s="60"/>
      <c r="I3" s="75"/>
    </row>
    <row r="4" spans="1:9" x14ac:dyDescent="0.25">
      <c r="A4" s="84" t="s">
        <v>6</v>
      </c>
      <c r="B4" s="60"/>
      <c r="C4" s="59" t="str">
        <f>'Stavební rozpočet'!D4</f>
        <v xml:space="preserve"> </v>
      </c>
      <c r="D4" s="60"/>
      <c r="E4" s="59" t="s">
        <v>8</v>
      </c>
      <c r="F4" s="59" t="str">
        <f>'Stavební rozpočet'!J4</f>
        <v> </v>
      </c>
      <c r="G4" s="60"/>
      <c r="H4" s="59" t="s">
        <v>115</v>
      </c>
      <c r="I4" s="75" t="s">
        <v>50</v>
      </c>
    </row>
    <row r="5" spans="1:9" ht="15" customHeight="1" x14ac:dyDescent="0.25">
      <c r="A5" s="83"/>
      <c r="B5" s="60"/>
      <c r="C5" s="60"/>
      <c r="D5" s="60"/>
      <c r="E5" s="60"/>
      <c r="F5" s="60"/>
      <c r="G5" s="60"/>
      <c r="H5" s="60"/>
      <c r="I5" s="75"/>
    </row>
    <row r="6" spans="1:9" x14ac:dyDescent="0.25">
      <c r="A6" s="84" t="s">
        <v>10</v>
      </c>
      <c r="B6" s="60"/>
      <c r="C6" s="59" t="str">
        <f>'Stavební rozpočet'!D6</f>
        <v>VINAŘSKÁ 737/10, ÚSTÍ NAD LABEM</v>
      </c>
      <c r="D6" s="60"/>
      <c r="E6" s="59" t="s">
        <v>12</v>
      </c>
      <c r="F6" s="59" t="str">
        <f>'Stavební rozpočet'!J6</f>
        <v> </v>
      </c>
      <c r="G6" s="60"/>
      <c r="H6" s="59" t="s">
        <v>115</v>
      </c>
      <c r="I6" s="75" t="s">
        <v>50</v>
      </c>
    </row>
    <row r="7" spans="1:9" ht="15" customHeight="1" x14ac:dyDescent="0.25">
      <c r="A7" s="83"/>
      <c r="B7" s="60"/>
      <c r="C7" s="60"/>
      <c r="D7" s="60"/>
      <c r="E7" s="60"/>
      <c r="F7" s="60"/>
      <c r="G7" s="60"/>
      <c r="H7" s="60"/>
      <c r="I7" s="75"/>
    </row>
    <row r="8" spans="1:9" x14ac:dyDescent="0.25">
      <c r="A8" s="84" t="s">
        <v>7</v>
      </c>
      <c r="B8" s="60"/>
      <c r="C8" s="59">
        <f>'Stavební rozpočet'!H4</f>
        <v>0</v>
      </c>
      <c r="D8" s="60"/>
      <c r="E8" s="59" t="s">
        <v>11</v>
      </c>
      <c r="F8" s="59" t="str">
        <f>'Stavební rozpočet'!H6</f>
        <v xml:space="preserve"> </v>
      </c>
      <c r="G8" s="60"/>
      <c r="H8" s="60" t="s">
        <v>116</v>
      </c>
      <c r="I8" s="112">
        <v>15</v>
      </c>
    </row>
    <row r="9" spans="1:9" x14ac:dyDescent="0.25">
      <c r="A9" s="83"/>
      <c r="B9" s="60"/>
      <c r="C9" s="60"/>
      <c r="D9" s="60"/>
      <c r="E9" s="60"/>
      <c r="F9" s="60"/>
      <c r="G9" s="60"/>
      <c r="H9" s="60"/>
      <c r="I9" s="75"/>
    </row>
    <row r="10" spans="1:9" x14ac:dyDescent="0.25">
      <c r="A10" s="84" t="s">
        <v>13</v>
      </c>
      <c r="B10" s="60"/>
      <c r="C10" s="59" t="str">
        <f>'Stavební rozpočet'!D8</f>
        <v xml:space="preserve"> </v>
      </c>
      <c r="D10" s="60"/>
      <c r="E10" s="59" t="s">
        <v>15</v>
      </c>
      <c r="F10" s="59" t="str">
        <f>'Stavební rozpočet'!J8</f>
        <v> </v>
      </c>
      <c r="G10" s="60"/>
      <c r="H10" s="60" t="s">
        <v>117</v>
      </c>
      <c r="I10" s="108">
        <f>'Stavební rozpočet'!H8</f>
        <v>0</v>
      </c>
    </row>
    <row r="11" spans="1:9" x14ac:dyDescent="0.25">
      <c r="A11" s="110"/>
      <c r="B11" s="57"/>
      <c r="C11" s="57"/>
      <c r="D11" s="57"/>
      <c r="E11" s="57"/>
      <c r="F11" s="57"/>
      <c r="G11" s="57"/>
      <c r="H11" s="57"/>
      <c r="I11" s="109"/>
    </row>
    <row r="13" spans="1:9" ht="15.75" x14ac:dyDescent="0.25">
      <c r="A13" s="98" t="s">
        <v>129</v>
      </c>
      <c r="B13" s="98"/>
      <c r="C13" s="98"/>
      <c r="D13" s="98"/>
      <c r="E13" s="98"/>
    </row>
    <row r="14" spans="1:9" x14ac:dyDescent="0.25">
      <c r="A14" s="99" t="s">
        <v>130</v>
      </c>
      <c r="B14" s="100"/>
      <c r="C14" s="100"/>
      <c r="D14" s="100"/>
      <c r="E14" s="101"/>
      <c r="F14" s="44" t="s">
        <v>131</v>
      </c>
      <c r="G14" s="44" t="s">
        <v>132</v>
      </c>
      <c r="H14" s="44" t="s">
        <v>133</v>
      </c>
      <c r="I14" s="44" t="s">
        <v>131</v>
      </c>
    </row>
    <row r="15" spans="1:9" x14ac:dyDescent="0.25">
      <c r="A15" s="105" t="s">
        <v>119</v>
      </c>
      <c r="B15" s="106"/>
      <c r="C15" s="106"/>
      <c r="D15" s="106"/>
      <c r="E15" s="107"/>
      <c r="F15" s="45">
        <v>0</v>
      </c>
      <c r="G15" s="46" t="s">
        <v>50</v>
      </c>
      <c r="H15" s="46" t="s">
        <v>50</v>
      </c>
      <c r="I15" s="45">
        <f>F15</f>
        <v>0</v>
      </c>
    </row>
    <row r="16" spans="1:9" x14ac:dyDescent="0.25">
      <c r="A16" s="105" t="s">
        <v>121</v>
      </c>
      <c r="B16" s="106"/>
      <c r="C16" s="106"/>
      <c r="D16" s="106"/>
      <c r="E16" s="107"/>
      <c r="F16" s="45">
        <v>0</v>
      </c>
      <c r="G16" s="46" t="s">
        <v>50</v>
      </c>
      <c r="H16" s="46" t="s">
        <v>50</v>
      </c>
      <c r="I16" s="45">
        <f>F16</f>
        <v>0</v>
      </c>
    </row>
    <row r="17" spans="1:9" x14ac:dyDescent="0.25">
      <c r="A17" s="102" t="s">
        <v>123</v>
      </c>
      <c r="B17" s="103"/>
      <c r="C17" s="103"/>
      <c r="D17" s="103"/>
      <c r="E17" s="104"/>
      <c r="F17" s="47">
        <v>0</v>
      </c>
      <c r="G17" s="48" t="s">
        <v>50</v>
      </c>
      <c r="H17" s="48" t="s">
        <v>50</v>
      </c>
      <c r="I17" s="47">
        <f>F17</f>
        <v>0</v>
      </c>
    </row>
    <row r="18" spans="1:9" x14ac:dyDescent="0.25">
      <c r="A18" s="89" t="s">
        <v>134</v>
      </c>
      <c r="B18" s="90"/>
      <c r="C18" s="90"/>
      <c r="D18" s="90"/>
      <c r="E18" s="91"/>
      <c r="F18" s="49" t="s">
        <v>50</v>
      </c>
      <c r="G18" s="50" t="s">
        <v>50</v>
      </c>
      <c r="H18" s="50" t="s">
        <v>50</v>
      </c>
      <c r="I18" s="51">
        <f>SUM(I15:I17)</f>
        <v>0</v>
      </c>
    </row>
    <row r="20" spans="1:9" x14ac:dyDescent="0.25">
      <c r="A20" s="99" t="s">
        <v>118</v>
      </c>
      <c r="B20" s="100"/>
      <c r="C20" s="100"/>
      <c r="D20" s="100"/>
      <c r="E20" s="101"/>
      <c r="F20" s="44" t="s">
        <v>131</v>
      </c>
      <c r="G20" s="44" t="s">
        <v>132</v>
      </c>
      <c r="H20" s="44" t="s">
        <v>133</v>
      </c>
      <c r="I20" s="44" t="s">
        <v>131</v>
      </c>
    </row>
    <row r="21" spans="1:9" x14ac:dyDescent="0.25">
      <c r="A21" s="105" t="s">
        <v>120</v>
      </c>
      <c r="B21" s="106"/>
      <c r="C21" s="106"/>
      <c r="D21" s="106"/>
      <c r="E21" s="107"/>
      <c r="F21" s="45">
        <v>0</v>
      </c>
      <c r="G21" s="46" t="s">
        <v>50</v>
      </c>
      <c r="H21" s="46" t="s">
        <v>50</v>
      </c>
      <c r="I21" s="45">
        <f t="shared" ref="I21:I26" si="0">F21</f>
        <v>0</v>
      </c>
    </row>
    <row r="22" spans="1:9" x14ac:dyDescent="0.25">
      <c r="A22" s="105" t="s">
        <v>122</v>
      </c>
      <c r="B22" s="106"/>
      <c r="C22" s="106"/>
      <c r="D22" s="106"/>
      <c r="E22" s="107"/>
      <c r="F22" s="45">
        <v>0</v>
      </c>
      <c r="G22" s="46" t="s">
        <v>50</v>
      </c>
      <c r="H22" s="46" t="s">
        <v>50</v>
      </c>
      <c r="I22" s="45">
        <f t="shared" si="0"/>
        <v>0</v>
      </c>
    </row>
    <row r="23" spans="1:9" x14ac:dyDescent="0.25">
      <c r="A23" s="105" t="s">
        <v>124</v>
      </c>
      <c r="B23" s="106"/>
      <c r="C23" s="106"/>
      <c r="D23" s="106"/>
      <c r="E23" s="107"/>
      <c r="F23" s="45">
        <v>0</v>
      </c>
      <c r="G23" s="46" t="s">
        <v>50</v>
      </c>
      <c r="H23" s="46" t="s">
        <v>50</v>
      </c>
      <c r="I23" s="45">
        <f t="shared" si="0"/>
        <v>0</v>
      </c>
    </row>
    <row r="24" spans="1:9" x14ac:dyDescent="0.25">
      <c r="A24" s="105" t="s">
        <v>125</v>
      </c>
      <c r="B24" s="106"/>
      <c r="C24" s="106"/>
      <c r="D24" s="106"/>
      <c r="E24" s="107"/>
      <c r="F24" s="45">
        <v>0</v>
      </c>
      <c r="G24" s="46" t="s">
        <v>50</v>
      </c>
      <c r="H24" s="46" t="s">
        <v>50</v>
      </c>
      <c r="I24" s="45">
        <f t="shared" si="0"/>
        <v>0</v>
      </c>
    </row>
    <row r="25" spans="1:9" x14ac:dyDescent="0.25">
      <c r="A25" s="105" t="s">
        <v>126</v>
      </c>
      <c r="B25" s="106"/>
      <c r="C25" s="106"/>
      <c r="D25" s="106"/>
      <c r="E25" s="107"/>
      <c r="F25" s="45">
        <v>0</v>
      </c>
      <c r="G25" s="46" t="s">
        <v>50</v>
      </c>
      <c r="H25" s="46" t="s">
        <v>50</v>
      </c>
      <c r="I25" s="45">
        <f t="shared" si="0"/>
        <v>0</v>
      </c>
    </row>
    <row r="26" spans="1:9" x14ac:dyDescent="0.25">
      <c r="A26" s="102" t="s">
        <v>127</v>
      </c>
      <c r="B26" s="103"/>
      <c r="C26" s="103"/>
      <c r="D26" s="103"/>
      <c r="E26" s="104"/>
      <c r="F26" s="47">
        <v>0</v>
      </c>
      <c r="G26" s="48" t="s">
        <v>50</v>
      </c>
      <c r="H26" s="48" t="s">
        <v>50</v>
      </c>
      <c r="I26" s="47">
        <f t="shared" si="0"/>
        <v>0</v>
      </c>
    </row>
    <row r="27" spans="1:9" x14ac:dyDescent="0.25">
      <c r="A27" s="89" t="s">
        <v>135</v>
      </c>
      <c r="B27" s="90"/>
      <c r="C27" s="90"/>
      <c r="D27" s="90"/>
      <c r="E27" s="91"/>
      <c r="F27" s="49" t="s">
        <v>50</v>
      </c>
      <c r="G27" s="50" t="s">
        <v>50</v>
      </c>
      <c r="H27" s="50" t="s">
        <v>50</v>
      </c>
      <c r="I27" s="51">
        <f>SUM(I21:I26)</f>
        <v>0</v>
      </c>
    </row>
    <row r="29" spans="1:9" ht="15.75" x14ac:dyDescent="0.25">
      <c r="A29" s="92" t="s">
        <v>136</v>
      </c>
      <c r="B29" s="93"/>
      <c r="C29" s="93"/>
      <c r="D29" s="93"/>
      <c r="E29" s="94"/>
      <c r="F29" s="95">
        <f>I18+I27</f>
        <v>0</v>
      </c>
      <c r="G29" s="96"/>
      <c r="H29" s="96"/>
      <c r="I29" s="97"/>
    </row>
    <row r="33" spans="1:9" ht="15.75" x14ac:dyDescent="0.25">
      <c r="A33" s="98" t="s">
        <v>137</v>
      </c>
      <c r="B33" s="98"/>
      <c r="C33" s="98"/>
      <c r="D33" s="98"/>
      <c r="E33" s="98"/>
    </row>
    <row r="34" spans="1:9" x14ac:dyDescent="0.25">
      <c r="A34" s="99" t="s">
        <v>138</v>
      </c>
      <c r="B34" s="100"/>
      <c r="C34" s="100"/>
      <c r="D34" s="100"/>
      <c r="E34" s="101"/>
      <c r="F34" s="44" t="s">
        <v>131</v>
      </c>
      <c r="G34" s="44" t="s">
        <v>132</v>
      </c>
      <c r="H34" s="44" t="s">
        <v>133</v>
      </c>
      <c r="I34" s="44" t="s">
        <v>131</v>
      </c>
    </row>
    <row r="35" spans="1:9" x14ac:dyDescent="0.25">
      <c r="A35" s="102" t="s">
        <v>50</v>
      </c>
      <c r="B35" s="103"/>
      <c r="C35" s="103"/>
      <c r="D35" s="103"/>
      <c r="E35" s="104"/>
      <c r="F35" s="47">
        <v>0</v>
      </c>
      <c r="G35" s="48" t="s">
        <v>50</v>
      </c>
      <c r="H35" s="48" t="s">
        <v>50</v>
      </c>
      <c r="I35" s="47">
        <f>F35</f>
        <v>0</v>
      </c>
    </row>
    <row r="36" spans="1:9" x14ac:dyDescent="0.25">
      <c r="A36" s="89" t="s">
        <v>139</v>
      </c>
      <c r="B36" s="90"/>
      <c r="C36" s="90"/>
      <c r="D36" s="90"/>
      <c r="E36" s="91"/>
      <c r="F36" s="49" t="s">
        <v>50</v>
      </c>
      <c r="G36" s="50" t="s">
        <v>50</v>
      </c>
      <c r="H36" s="50" t="s">
        <v>50</v>
      </c>
      <c r="I36" s="51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Antošová Kateřina, Mgr.</cp:lastModifiedBy>
  <dcterms:created xsi:type="dcterms:W3CDTF">2021-06-10T20:06:38Z</dcterms:created>
  <dcterms:modified xsi:type="dcterms:W3CDTF">2025-06-02T13:48:40Z</dcterms:modified>
</cp:coreProperties>
</file>