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59. Tovární - velkoplošná oprava vozovky\"/>
    </mc:Choice>
  </mc:AlternateContent>
  <xr:revisionPtr revIDLastSave="0" documentId="8_{DB1998D6-9773-44AB-8858-F4A168521B4F}" xr6:coauthVersionLast="47" xr6:coauthVersionMax="47" xr10:uidLastSave="{00000000-0000-0000-0000-000000000000}"/>
  <bookViews>
    <workbookView xWindow="2388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Zakázka!$A$6:$Q$47</definedName>
    <definedName name="__7DC147B2_4614_48B7_8F22_6CC284377C82_ITEM_GROUP1_RECAP__">Rekapitulace!$A$6:$F$8</definedName>
    <definedName name="__7DC147B2_4614_48B7_8F22_6CC284377C82_ITEM_GROUP2__">Zakázka!$A$7:$Q$46</definedName>
    <definedName name="__7DC147B2_4614_48B7_8F22_6CC284377C82_ITEM_GROUP2_RECAP__">Rekapitulace!$A$7:$F$8</definedName>
    <definedName name="__7DC147B2_4614_48B7_8F22_6CC284377C82_ITEM_GROUP3__X">Zakázka!$A$8:$Q$10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Zakázka!$B$6:$B$48</definedName>
    <definedName name="ITEM_PRICES">Zakázka!$J$6:$J$48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Rekapitulace!$B$1:$F$20</definedName>
    <definedName name="_xlnm.Print_Area" localSheetId="2">Zakázka!$C$1:$Q$48</definedName>
    <definedName name="VAT_RATES">Zakázka!$O$6:$O$48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5" i="4" l="1"/>
  <c r="L45" i="4"/>
  <c r="J45" i="4"/>
  <c r="N44" i="4"/>
  <c r="L44" i="4"/>
  <c r="J44" i="4"/>
  <c r="C13" i="3" s="1"/>
  <c r="N42" i="4"/>
  <c r="L42" i="4"/>
  <c r="J42" i="4"/>
  <c r="P42" i="4" s="1"/>
  <c r="Q42" i="4" s="1"/>
  <c r="N41" i="4"/>
  <c r="L41" i="4"/>
  <c r="L39" i="4" s="1"/>
  <c r="D12" i="3" s="1"/>
  <c r="J41" i="4"/>
  <c r="N40" i="4"/>
  <c r="N39" i="4" s="1"/>
  <c r="L40" i="4"/>
  <c r="J40" i="4"/>
  <c r="N37" i="4"/>
  <c r="L37" i="4"/>
  <c r="J37" i="4"/>
  <c r="P37" i="4" s="1"/>
  <c r="N36" i="4"/>
  <c r="L36" i="4"/>
  <c r="J36" i="4"/>
  <c r="N35" i="4"/>
  <c r="L35" i="4"/>
  <c r="J35" i="4"/>
  <c r="N34" i="4"/>
  <c r="L34" i="4"/>
  <c r="J34" i="4"/>
  <c r="N33" i="4"/>
  <c r="L33" i="4"/>
  <c r="J33" i="4"/>
  <c r="N32" i="4"/>
  <c r="L32" i="4"/>
  <c r="J32" i="4"/>
  <c r="N31" i="4"/>
  <c r="L31" i="4"/>
  <c r="J31" i="4"/>
  <c r="P31" i="4" s="1"/>
  <c r="Q31" i="4" s="1"/>
  <c r="N30" i="4"/>
  <c r="L30" i="4"/>
  <c r="J30" i="4"/>
  <c r="N29" i="4"/>
  <c r="L29" i="4"/>
  <c r="J29" i="4"/>
  <c r="P29" i="4" s="1"/>
  <c r="Q29" i="4" s="1"/>
  <c r="N28" i="4"/>
  <c r="L28" i="4"/>
  <c r="J28" i="4"/>
  <c r="N27" i="4"/>
  <c r="L27" i="4"/>
  <c r="J27" i="4"/>
  <c r="N26" i="4"/>
  <c r="L26" i="4"/>
  <c r="J26" i="4"/>
  <c r="P26" i="4" s="1"/>
  <c r="Q26" i="4" s="1"/>
  <c r="N25" i="4"/>
  <c r="L25" i="4"/>
  <c r="L24" i="4" s="1"/>
  <c r="D11" i="3" s="1"/>
  <c r="J25" i="4"/>
  <c r="J24" i="4" s="1"/>
  <c r="C11" i="3" s="1"/>
  <c r="N24" i="4"/>
  <c r="N22" i="4"/>
  <c r="L22" i="4"/>
  <c r="J22" i="4"/>
  <c r="N21" i="4"/>
  <c r="L21" i="4"/>
  <c r="J21" i="4"/>
  <c r="N20" i="4"/>
  <c r="L20" i="4"/>
  <c r="J20" i="4"/>
  <c r="P19" i="4"/>
  <c r="Q19" i="4" s="1"/>
  <c r="N19" i="4"/>
  <c r="N18" i="4" s="1"/>
  <c r="L19" i="4"/>
  <c r="L18" i="4" s="1"/>
  <c r="D10" i="3" s="1"/>
  <c r="J19" i="4"/>
  <c r="N16" i="4"/>
  <c r="L16" i="4"/>
  <c r="J16" i="4"/>
  <c r="N15" i="4"/>
  <c r="L15" i="4"/>
  <c r="J15" i="4"/>
  <c r="P15" i="4" s="1"/>
  <c r="Q15" i="4" s="1"/>
  <c r="N14" i="4"/>
  <c r="L14" i="4"/>
  <c r="L11" i="4" s="1"/>
  <c r="D9" i="3" s="1"/>
  <c r="J14" i="4"/>
  <c r="J11" i="4" s="1"/>
  <c r="C9" i="3" s="1"/>
  <c r="N13" i="4"/>
  <c r="N11" i="4" s="1"/>
  <c r="L13" i="4"/>
  <c r="J13" i="4"/>
  <c r="N12" i="4"/>
  <c r="L12" i="4"/>
  <c r="J12" i="4"/>
  <c r="P12" i="4" s="1"/>
  <c r="N9" i="4"/>
  <c r="N8" i="4" s="1"/>
  <c r="L9" i="4"/>
  <c r="J9" i="4"/>
  <c r="L8" i="4"/>
  <c r="L7" i="4" s="1"/>
  <c r="D13" i="3"/>
  <c r="F28" i="1"/>
  <c r="F27" i="1"/>
  <c r="L11" i="1"/>
  <c r="L10" i="1"/>
  <c r="L9" i="1"/>
  <c r="L8" i="1"/>
  <c r="A3" i="1" a="1"/>
  <c r="A3" i="1" s="1"/>
  <c r="J39" i="4" l="1"/>
  <c r="C12" i="3" s="1"/>
  <c r="P36" i="4"/>
  <c r="Q36" i="4" s="1"/>
  <c r="P32" i="4"/>
  <c r="Q32" i="4" s="1"/>
  <c r="P30" i="4"/>
  <c r="Q30" i="4" s="1"/>
  <c r="A6" i="1"/>
  <c r="P16" i="4"/>
  <c r="Q16" i="4" s="1"/>
  <c r="P9" i="4"/>
  <c r="P8" i="4" s="1"/>
  <c r="C15" i="3"/>
  <c r="J8" i="4"/>
  <c r="C8" i="3" s="1"/>
  <c r="D7" i="3"/>
  <c r="L6" i="4"/>
  <c r="D6" i="3" s="1"/>
  <c r="A7" i="1"/>
  <c r="A4" i="1" a="1"/>
  <c r="A4" i="1" s="1"/>
  <c r="A8" i="1" s="1"/>
  <c r="Q14" i="4"/>
  <c r="N7" i="4"/>
  <c r="N6" i="4" s="1"/>
  <c r="Q20" i="4"/>
  <c r="E8" i="3"/>
  <c r="Q12" i="4"/>
  <c r="Q22" i="4"/>
  <c r="D8" i="3"/>
  <c r="P21" i="4"/>
  <c r="Q21" i="4" s="1"/>
  <c r="P34" i="4"/>
  <c r="Q34" i="4" s="1"/>
  <c r="P13" i="4"/>
  <c r="P11" i="4" s="1"/>
  <c r="P27" i="4"/>
  <c r="Q27" i="4" s="1"/>
  <c r="P40" i="4"/>
  <c r="Q40" i="4"/>
  <c r="P22" i="4"/>
  <c r="P35" i="4"/>
  <c r="Q35" i="4" s="1"/>
  <c r="Q37" i="4"/>
  <c r="P14" i="4"/>
  <c r="J18" i="4"/>
  <c r="P28" i="4"/>
  <c r="Q28" i="4" s="1"/>
  <c r="P41" i="4"/>
  <c r="Q41" i="4" s="1"/>
  <c r="P25" i="4"/>
  <c r="P20" i="4"/>
  <c r="P33" i="4"/>
  <c r="Q33" i="4" s="1"/>
  <c r="P45" i="4"/>
  <c r="P44" i="4" s="1"/>
  <c r="E13" i="3" s="1"/>
  <c r="E26" i="1"/>
  <c r="Q39" i="4" l="1"/>
  <c r="F12" i="3" s="1"/>
  <c r="P39" i="4"/>
  <c r="E12" i="3" s="1"/>
  <c r="Q18" i="4"/>
  <c r="F10" i="3" s="1"/>
  <c r="Q13" i="4"/>
  <c r="Q9" i="4"/>
  <c r="Q8" i="4" s="1"/>
  <c r="F8" i="3" s="1"/>
  <c r="E9" i="3"/>
  <c r="P18" i="4"/>
  <c r="E10" i="3" s="1"/>
  <c r="Q45" i="4"/>
  <c r="Q44" i="4" s="1"/>
  <c r="F13" i="3" s="1"/>
  <c r="P24" i="4"/>
  <c r="E11" i="3" s="1"/>
  <c r="Q11" i="4"/>
  <c r="A13" i="1"/>
  <c r="A10" i="1"/>
  <c r="A14" i="1"/>
  <c r="A11" i="1"/>
  <c r="A5" i="1" a="1"/>
  <c r="A5" i="1" s="1"/>
  <c r="A9" i="1" s="1"/>
  <c r="C10" i="3"/>
  <c r="J7" i="4"/>
  <c r="Q25" i="4"/>
  <c r="Q24" i="4" s="1"/>
  <c r="F11" i="3" s="1"/>
  <c r="B17" i="3"/>
  <c r="C17" i="3"/>
  <c r="C18" i="3"/>
  <c r="B18" i="3"/>
  <c r="C16" i="3" l="1"/>
  <c r="C19" i="3" s="1"/>
  <c r="A12" i="1"/>
  <c r="A15" i="1"/>
  <c r="A16" i="1" s="1"/>
  <c r="P7" i="4"/>
  <c r="F9" i="3"/>
  <c r="Q7" i="4"/>
  <c r="J6" i="4"/>
  <c r="C6" i="3" s="1"/>
  <c r="C7" i="3"/>
  <c r="E27" i="1"/>
  <c r="E28" i="1" l="1"/>
  <c r="Q6" i="4"/>
  <c r="F6" i="3" s="1"/>
  <c r="F7" i="3"/>
  <c r="P6" i="4"/>
  <c r="E6" i="3" s="1"/>
  <c r="E7" i="3"/>
</calcChain>
</file>

<file path=xl/sharedStrings.xml><?xml version="1.0" encoding="utf-8"?>
<sst xmlns="http://schemas.openxmlformats.org/spreadsheetml/2006/main" count="195" uniqueCount="114">
  <si>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</si>
  <si>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</si>
  <si>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</si>
  <si>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</si>
  <si>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</si>
  <si>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</si>
  <si>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</si>
  <si>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</si>
  <si>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</si>
  <si>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</si>
  <si>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</si>
  <si>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</si>
  <si>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</si>
  <si>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</si>
  <si>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</si>
  <si>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</si>
  <si>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</si>
  <si>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Statutární město Ústí nad Labem</t>
  </si>
  <si>
    <t>Velká Hradební 2336/8</t>
  </si>
  <si>
    <t>40100  Ústí nad Labem</t>
  </si>
  <si>
    <t>CENOVÁ NABÍDKA</t>
  </si>
  <si>
    <t>www.usti-nad-labem.cz</t>
  </si>
  <si>
    <t>ZAKÁZKA</t>
  </si>
  <si>
    <t>Set Column width to</t>
  </si>
  <si>
    <t>Číslo:</t>
  </si>
  <si>
    <t>Zakázka:</t>
  </si>
  <si>
    <t>Tovární - velkoplošná oprava vozovky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</si>
  <si>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</si>
  <si>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</si>
  <si>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</si>
  <si>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</si>
  <si>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</si>
  <si>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</si>
  <si>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</si>
  <si>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</si>
  <si>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</si>
  <si>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</si>
  <si>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</si>
  <si>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</si>
  <si>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</si>
  <si>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</si>
  <si>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</si>
  <si>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</si>
  <si>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</si>
  <si>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01/008</t>
  </si>
  <si>
    <t>008: Vedení dálková a přípojná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</si>
  <si>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</si>
  <si>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</si>
  <si>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</si>
  <si>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</si>
  <si>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</si>
  <si>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</si>
  <si>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Tovární - velkoplošná oprava vozovky - Nabídka</t>
  </si>
  <si>
    <t xml:space="preserve"> </t>
  </si>
  <si>
    <t>Stavba</t>
  </si>
  <si>
    <t>Objekt</t>
  </si>
  <si>
    <t>Oddíl</t>
  </si>
  <si>
    <t>SP</t>
  </si>
  <si>
    <t>113154568</t>
  </si>
  <si>
    <t>Frézování živičného krytu tl 100 mm pl přes 10000 m2</t>
  </si>
  <si>
    <t>m2</t>
  </si>
  <si>
    <t>565131111</t>
  </si>
  <si>
    <t>Vyrovnání povrchu dosavadních podkladů obalovaným kamenivem ACP (OK) tl 50 mm</t>
  </si>
  <si>
    <t>573231112</t>
  </si>
  <si>
    <t>Postřik živičný spojovací ze silniční emulze v množství 0,80 kg/m2</t>
  </si>
  <si>
    <t>577155122</t>
  </si>
  <si>
    <t>Asfaltový beton vrstva ložní ACL 16 (ABH) tl 60 mm š přes 3 m z nemodifikovaného asfaltu</t>
  </si>
  <si>
    <t>577134221</t>
  </si>
  <si>
    <t>Asfaltový beton vrstva obrusná ACO 11 (ABS) tř. II tl 40 mm š přes 3 m z nemodifikovaného asfaltu</t>
  </si>
  <si>
    <t>899133211</t>
  </si>
  <si>
    <t>Výšková úprava vtokové mříže uliční vpusti</t>
  </si>
  <si>
    <t>kus</t>
  </si>
  <si>
    <t>899132121</t>
  </si>
  <si>
    <t>Výšková úprava poklopu pevného s ošetřením podkladu</t>
  </si>
  <si>
    <t>899132213</t>
  </si>
  <si>
    <t>Výšková úprava poklopu samonivelačního nebo pevného hydrantového</t>
  </si>
  <si>
    <t>899132211</t>
  </si>
  <si>
    <t>Výšková úprava poklopu samonivelačního nebo pevného ventilového</t>
  </si>
  <si>
    <t>919112233</t>
  </si>
  <si>
    <t>Řezání spár pro vytvoření komůrky š 20 mm hl 40 mm pro těsnící zálivku v živičném krytu</t>
  </si>
  <si>
    <t>m</t>
  </si>
  <si>
    <t>919121233</t>
  </si>
  <si>
    <t>Těsnění spár zálivkou za studena pro komůrky š 20 mm hl 40 mm bez těsnicího profilu</t>
  </si>
  <si>
    <t>915211112</t>
  </si>
  <si>
    <t>Vodorovné dopravní značení dělící čáry souvislé V 1a (0,125) retroreflexní bílý plast</t>
  </si>
  <si>
    <t>915211122</t>
  </si>
  <si>
    <t>Vodorovné dopravní značení dělící čáry přerušované V 2b (3/1,5/0,125) retroreflexní bílý plast</t>
  </si>
  <si>
    <t>Vodorovné dopravní značení dělící čáry přerušované V 2b (1,5/1,5/0,125) retroreflexní bílý plast</t>
  </si>
  <si>
    <t>915221112</t>
  </si>
  <si>
    <t>Vodorovné dopravní značení vodící čáry souvislé V 4 (0,25) retroreflexní bílý plast</t>
  </si>
  <si>
    <t>915221122</t>
  </si>
  <si>
    <t>Vodorovné dopravní značení čáry přerušované V 2b (1,5/1,5/0,25) retroreflexní bílý plast</t>
  </si>
  <si>
    <t>915321115</t>
  </si>
  <si>
    <t>Vodorovné dopravní značení V 7b</t>
  </si>
  <si>
    <t>915351111</t>
  </si>
  <si>
    <t>Vodorovné dopravní značení číslice nebo písmeno délky do 1 m (BUS - 4x3 písmena)</t>
  </si>
  <si>
    <t>Vodorovné dopravní značení V 11a délky 20 m (2x) retroreflexní bílý plast</t>
  </si>
  <si>
    <t>915611111</t>
  </si>
  <si>
    <t>Předznačení vodorovného liniového značení</t>
  </si>
  <si>
    <t>915241111</t>
  </si>
  <si>
    <t>Bezpečnostní barevný povrch vozovek červený pro podklad asfaltový</t>
  </si>
  <si>
    <t>Vodorovné dopravní značení V 14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</si>
  <si>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</si>
  <si>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</si>
  <si>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</si>
  <si>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</si>
  <si>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</si>
  <si>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997221875</t>
  </si>
  <si>
    <t>Poplatek za uložení na recyklační skládce (skládkovné) stavebního odpadu asfaltového bez obsahu dehtu</t>
  </si>
  <si>
    <t>ON</t>
  </si>
  <si>
    <t>034303000</t>
  </si>
  <si>
    <t>Dopravní značení na staveništi</t>
  </si>
  <si>
    <t>kpl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</si>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</sst>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5" fontId="13" fillId="0" borderId="3" xfId="0" applyNumberFormat="1" applyFont="1" applyBorder="1" applyAlignment="1" applyProtection="1">
      <alignment horizontal="right" vertical="top"/>
      <protection locked="0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0" borderId="0" xfId="0" applyFont="1" applyAlignment="1">
      <alignment horizontal="left" vertical="top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21" activeCellId="3" sqref="E9:H9 E11:H11 E16:H16 E21:H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11" t="s">
        <v>20</v>
      </c>
      <c r="E3" s="112"/>
      <c r="F3" s="112"/>
      <c r="G3" s="112"/>
    </row>
    <row r="4" spans="1:12" ht="11.25" customHeight="1" x14ac:dyDescent="0.2">
      <c r="A4" s="9" t="e">
        <f t="array" ref="A4">INDEX(VAT_RATES,MATCH(0,COUNTIF($A$1:A3,VAT_RATES),0))</f>
        <v>#N/A</v>
      </c>
      <c r="C4" s="14" t="s">
        <v>21</v>
      </c>
      <c r="D4" s="112"/>
      <c r="E4" s="112"/>
      <c r="F4" s="112"/>
      <c r="G4" s="112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4" t="s">
        <v>22</v>
      </c>
      <c r="F7" s="104"/>
      <c r="G7" s="20"/>
      <c r="H7" s="20"/>
      <c r="I7" s="12"/>
      <c r="J7" s="21"/>
      <c r="K7" s="21"/>
      <c r="L7" s="22" t="s">
        <v>23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24</v>
      </c>
      <c r="E9" s="105"/>
      <c r="F9" s="106"/>
      <c r="G9" s="106"/>
      <c r="H9" s="106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25</v>
      </c>
      <c r="E10" s="106" t="s">
        <v>26</v>
      </c>
      <c r="F10" s="106"/>
      <c r="G10" s="106"/>
      <c r="H10" s="106"/>
      <c r="J10" s="26"/>
      <c r="K10" s="26"/>
      <c r="L10" s="25" t="str">
        <f>E10</f>
        <v>Tovární - velkoplošná oprava vozovky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27</v>
      </c>
      <c r="E11" s="105"/>
      <c r="F11" s="106"/>
      <c r="G11" s="106"/>
      <c r="H11" s="106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7" t="s">
        <v>28</v>
      </c>
      <c r="F14" s="108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113</v>
      </c>
      <c r="E16" s="109"/>
      <c r="F16" s="110"/>
      <c r="G16" s="110"/>
      <c r="H16" s="110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7" t="s">
        <v>29</v>
      </c>
      <c r="F19" s="108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30</v>
      </c>
      <c r="E21" s="113"/>
      <c r="F21" s="110"/>
      <c r="G21" s="110"/>
      <c r="H21" s="110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7" t="s">
        <v>31</v>
      </c>
      <c r="F24" s="108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32</v>
      </c>
      <c r="E26" s="30">
        <f ca="1">INDIRECT("A6")</f>
        <v>0</v>
      </c>
      <c r="F26" s="5" t="s">
        <v>33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34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35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rkXB4H17oIG5Ol/eS4VK1585ru5VF4e/R0qvg8NlQfu5TI3Pjh8yeyikyJi6MOawVcDU40tBMn0Gbq7EIvj0tQ==" saltValue="NunE/TRDM+0PppQHIdx+Mg==" spinCount="100000" sheet="1" objects="1" scenarios="1"/>
  <protectedRanges>
    <protectedRange sqref="E9:H9 E11:H11 E16:H16 E21:H21" name="Oblast1"/>
  </protectedRanges>
  <mergeCells count="10">
    <mergeCell ref="E16:H16"/>
    <mergeCell ref="D3:G4"/>
    <mergeCell ref="E19:F19"/>
    <mergeCell ref="E21:H21"/>
    <mergeCell ref="E24:F24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1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52</v>
      </c>
    </row>
    <row r="2" spans="1:8" ht="15.75" x14ac:dyDescent="0.15">
      <c r="B2" s="19" t="s">
        <v>53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36</v>
      </c>
      <c r="B6" s="59" t="s">
        <v>37</v>
      </c>
      <c r="C6" s="60">
        <f>VLOOKUP($A6,Zakázka!$A:$Q,10,FALSE)</f>
        <v>0</v>
      </c>
      <c r="D6" s="61">
        <f>VLOOKUP($A6,Zakázka!$A:$Q,12,FALSE)</f>
        <v>762.26152000000002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38</v>
      </c>
      <c r="B7" s="63" t="s">
        <v>39</v>
      </c>
      <c r="C7" s="64">
        <f>VLOOKUP($A7,Zakázka!$A:$Q,10,FALSE)</f>
        <v>0</v>
      </c>
      <c r="D7" s="65">
        <f>VLOOKUP($A7,Zakázka!$A:$Q,12,FALSE)</f>
        <v>762.26152000000002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40</v>
      </c>
      <c r="B8" s="67" t="s">
        <v>41</v>
      </c>
      <c r="C8" s="68">
        <f>VLOOKUP($A8,Zakázka!$A:$Q,10,FALSE)</f>
        <v>0</v>
      </c>
      <c r="D8" s="69">
        <f>VLOOKUP($A8,Zakázka!$A:$Q,12,FALSE)</f>
        <v>0.31950000000000001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42</v>
      </c>
      <c r="B9" s="67" t="s">
        <v>43</v>
      </c>
      <c r="C9" s="68">
        <f>VLOOKUP($A9,Zakázka!$A:$Q,10,FALSE)</f>
        <v>0</v>
      </c>
      <c r="D9" s="69">
        <f>VLOOKUP($A9,Zakázka!$A:$Q,12,FALSE)</f>
        <v>702.26099999999997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44</v>
      </c>
      <c r="B10" s="67" t="s">
        <v>45</v>
      </c>
      <c r="C10" s="68">
        <f>VLOOKUP($A10,Zakázka!$A:$Q,10,FALSE)</f>
        <v>0</v>
      </c>
      <c r="D10" s="69">
        <f>VLOOKUP($A10,Zakázka!$A:$Q,12,FALSE)</f>
        <v>54.054829999999988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46</v>
      </c>
      <c r="B11" s="67" t="s">
        <v>47</v>
      </c>
      <c r="C11" s="68">
        <f>VLOOKUP($A11,Zakázka!$A:$Q,10,FALSE)</f>
        <v>0</v>
      </c>
      <c r="D11" s="69">
        <f>VLOOKUP($A11,Zakázka!$A:$Q,12,FALSE)</f>
        <v>5.6261900000000002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48</v>
      </c>
      <c r="B12" s="67" t="s">
        <v>49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11.25" outlineLevel="2" x14ac:dyDescent="0.15">
      <c r="A13" s="66" t="s">
        <v>50</v>
      </c>
      <c r="B13" s="67" t="s">
        <v>51</v>
      </c>
      <c r="C13" s="68">
        <f>VLOOKUP($A13,Zakázka!$A:$Q,10,FALSE)</f>
        <v>0</v>
      </c>
      <c r="D13" s="69">
        <f>VLOOKUP($A13,Zakázka!$A:$Q,12,FALSE)</f>
        <v>0</v>
      </c>
      <c r="E13" s="68">
        <f>VLOOKUP($A13,Zakázka!$A:$Q,16,FALSE)</f>
        <v>0</v>
      </c>
      <c r="F13" s="68">
        <f>VLOOKUP($A13,Zakázka!$A:$Q,17,FALSE)</f>
        <v>0</v>
      </c>
      <c r="G13" s="6"/>
      <c r="H13" s="8"/>
    </row>
    <row r="14" spans="1:8" ht="7.5" customHeight="1" x14ac:dyDescent="0.15">
      <c r="B14" s="36"/>
      <c r="C14" s="38"/>
      <c r="D14" s="41"/>
      <c r="E14" s="38"/>
      <c r="F14" s="38"/>
      <c r="G14" s="8"/>
    </row>
    <row r="15" spans="1:8" ht="12.75" x14ac:dyDescent="0.2">
      <c r="A15" s="5"/>
      <c r="B15" s="46" t="s">
        <v>1</v>
      </c>
      <c r="C15" s="47">
        <f>SUMIF(GROUP_ID,"",ITEM_PRICES)</f>
        <v>0</v>
      </c>
      <c r="D15" s="48"/>
      <c r="E15" s="49"/>
      <c r="F15" s="49"/>
      <c r="G15" s="6"/>
      <c r="H15" s="8"/>
    </row>
    <row r="16" spans="1:8" ht="12.75" x14ac:dyDescent="0.2">
      <c r="A16" s="5"/>
      <c r="B16" s="46" t="s">
        <v>2</v>
      </c>
      <c r="C16" s="47">
        <f ca="1">SUM(C17:C18)</f>
        <v>0</v>
      </c>
      <c r="D16" s="48"/>
      <c r="E16" s="49"/>
      <c r="F16" s="49"/>
      <c r="G16" s="6"/>
      <c r="H16" s="8"/>
    </row>
    <row r="17" spans="1:8" ht="12.75" x14ac:dyDescent="0.2">
      <c r="A17" s="1"/>
      <c r="B17" s="50" t="str">
        <f ca="1">INDIRECT(ADDRESS(10,1,,,"Krycí List"))</f>
        <v/>
      </c>
      <c r="C17" s="51" t="str">
        <f ca="1">INDIRECT(ADDRESS(13,1,,,"Krycí List"))</f>
        <v/>
      </c>
      <c r="D17" s="52"/>
      <c r="E17" s="53"/>
      <c r="F17" s="53"/>
      <c r="G17" s="6"/>
      <c r="H17" s="8"/>
    </row>
    <row r="18" spans="1:8" ht="12.75" x14ac:dyDescent="0.2">
      <c r="A18" s="1"/>
      <c r="B18" s="54" t="str">
        <f ca="1">INDIRECT(ADDRESS(11,1,,,"Krycí List"))</f>
        <v/>
      </c>
      <c r="C18" s="55" t="str">
        <f ca="1">INDIRECT(ADDRESS(14,1,,,"Krycí List"))</f>
        <v/>
      </c>
      <c r="D18" s="56"/>
      <c r="E18" s="57"/>
      <c r="F18" s="57"/>
      <c r="G18" s="6"/>
      <c r="H18" s="8"/>
    </row>
    <row r="19" spans="1:8" ht="12.75" x14ac:dyDescent="0.2">
      <c r="A19" s="5"/>
      <c r="B19" s="46" t="s">
        <v>0</v>
      </c>
      <c r="C19" s="47">
        <f ca="1">C15+C16</f>
        <v>0</v>
      </c>
      <c r="D19" s="48"/>
      <c r="E19" s="49"/>
      <c r="F19" s="49"/>
      <c r="G19" s="6"/>
      <c r="H19" s="8"/>
    </row>
    <row r="20" spans="1:8" x14ac:dyDescent="0.15">
      <c r="B20" s="35"/>
      <c r="C20" s="37"/>
      <c r="D20" s="39"/>
      <c r="E20" s="37"/>
      <c r="F20" s="37"/>
    </row>
    <row r="21" spans="1:8" x14ac:dyDescent="0.15">
      <c r="B21" s="6"/>
      <c r="C21" s="8"/>
      <c r="D21" s="6"/>
      <c r="E21" s="8"/>
      <c r="F21" s="8"/>
    </row>
  </sheetData>
  <sheetProtection algorithmName="SHA-512" hashValue="bfJOcD9OJAtjN/yfe6sf0/RW6dJhSGbjta2S5TcQHNErPnVc3AffVb5WKG0ytZdoPFzshdam8nuNRRyTPrsWMQ==" saltValue="GR7bocxkEOkafDPrGO43Yw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7"/>
  <sheetViews>
    <sheetView tabSelected="1" zoomScaleNormal="100" workbookViewId="0">
      <pane ySplit="4" topLeftCell="A5" activePane="bottomLeft" state="frozen"/>
      <selection pane="bottomLeft" activeCell="I46" sqref="I46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52</v>
      </c>
    </row>
    <row r="2" spans="1:22" ht="15.75" x14ac:dyDescent="0.15">
      <c r="B2" s="70"/>
      <c r="C2" s="70"/>
      <c r="D2" s="35"/>
      <c r="E2" s="35"/>
      <c r="F2" s="19" t="s">
        <v>53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36</v>
      </c>
      <c r="B6" s="76">
        <v>1</v>
      </c>
      <c r="C6" s="77"/>
      <c r="D6" s="78" t="s">
        <v>54</v>
      </c>
      <c r="E6" s="78"/>
      <c r="F6" s="59" t="s">
        <v>37</v>
      </c>
      <c r="G6" s="78"/>
      <c r="H6" s="79"/>
      <c r="I6" s="80"/>
      <c r="J6" s="60">
        <f>SUBTOTAL(9,J7:J47)</f>
        <v>0</v>
      </c>
      <c r="K6" s="79"/>
      <c r="L6" s="61">
        <f>SUBTOTAL(9,L7:L47)</f>
        <v>762.26152000000002</v>
      </c>
      <c r="M6" s="79"/>
      <c r="N6" s="61">
        <f>SUBTOTAL(9,N7:N47)</f>
        <v>2486.5500000000002</v>
      </c>
      <c r="O6" s="81"/>
      <c r="P6" s="60">
        <f>SUBTOTAL(9,P7:P47)</f>
        <v>0</v>
      </c>
      <c r="Q6" s="60">
        <f>SUBTOTAL(9,Q7:Q47)</f>
        <v>0</v>
      </c>
      <c r="R6" s="6"/>
      <c r="S6" s="8"/>
      <c r="T6" s="8"/>
    </row>
    <row r="7" spans="1:22" ht="12" outlineLevel="1" x14ac:dyDescent="0.2">
      <c r="A7" s="62" t="s">
        <v>38</v>
      </c>
      <c r="B7" s="82">
        <v>2</v>
      </c>
      <c r="C7" s="83"/>
      <c r="D7" s="84" t="s">
        <v>55</v>
      </c>
      <c r="E7" s="84"/>
      <c r="F7" s="85" t="s">
        <v>39</v>
      </c>
      <c r="G7" s="84"/>
      <c r="H7" s="86"/>
      <c r="I7" s="87"/>
      <c r="J7" s="64">
        <f>SUBTOTAL(9,J8:J46)</f>
        <v>0</v>
      </c>
      <c r="K7" s="86"/>
      <c r="L7" s="65">
        <f>SUBTOTAL(9,L8:L46)</f>
        <v>762.26152000000002</v>
      </c>
      <c r="M7" s="86"/>
      <c r="N7" s="65">
        <f>SUBTOTAL(9,N8:N46)</f>
        <v>2486.5500000000002</v>
      </c>
      <c r="O7" s="88"/>
      <c r="P7" s="64">
        <f>SUBTOTAL(9,P8:P46)</f>
        <v>0</v>
      </c>
      <c r="Q7" s="64">
        <f>SUBTOTAL(9,Q8:Q46)</f>
        <v>0</v>
      </c>
      <c r="R7" s="6"/>
      <c r="S7" s="8"/>
      <c r="T7" s="8"/>
    </row>
    <row r="8" spans="1:22" ht="11.25" outlineLevel="2" x14ac:dyDescent="0.2">
      <c r="A8" s="66" t="s">
        <v>40</v>
      </c>
      <c r="B8" s="89">
        <v>3</v>
      </c>
      <c r="C8" s="90"/>
      <c r="D8" s="91" t="s">
        <v>56</v>
      </c>
      <c r="E8" s="91"/>
      <c r="F8" s="92" t="s">
        <v>41</v>
      </c>
      <c r="G8" s="91"/>
      <c r="H8" s="93"/>
      <c r="I8" s="94"/>
      <c r="J8" s="68">
        <f>SUBTOTAL(9,J9:J10)</f>
        <v>0</v>
      </c>
      <c r="K8" s="93"/>
      <c r="L8" s="69">
        <f>SUBTOTAL(9,L9:L10)</f>
        <v>0.31950000000000001</v>
      </c>
      <c r="M8" s="93"/>
      <c r="N8" s="69">
        <f>SUBTOTAL(9,N9:N10)</f>
        <v>2449.5</v>
      </c>
      <c r="O8" s="95"/>
      <c r="P8" s="68">
        <f>SUBTOTAL(9,P9:P10)</f>
        <v>0</v>
      </c>
      <c r="Q8" s="68">
        <f>SUBTOTAL(9,Q9:Q10)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57</v>
      </c>
      <c r="E9" s="99" t="s">
        <v>58</v>
      </c>
      <c r="F9" s="100" t="s">
        <v>59</v>
      </c>
      <c r="G9" s="98" t="s">
        <v>60</v>
      </c>
      <c r="H9" s="101">
        <v>10650</v>
      </c>
      <c r="I9" s="102">
        <v>0</v>
      </c>
      <c r="J9" s="103">
        <f>H9*I9</f>
        <v>0</v>
      </c>
      <c r="K9" s="101">
        <v>3.0000000000000001E-5</v>
      </c>
      <c r="L9" s="101">
        <f>H9*K9</f>
        <v>0.31950000000000001</v>
      </c>
      <c r="M9" s="101">
        <v>0.23</v>
      </c>
      <c r="N9" s="101">
        <f>H9*M9</f>
        <v>2449.5</v>
      </c>
      <c r="O9" s="103">
        <v>21</v>
      </c>
      <c r="P9" s="103">
        <f>J9*(O9/100)</f>
        <v>0</v>
      </c>
      <c r="Q9" s="103">
        <f>J9+P9</f>
        <v>0</v>
      </c>
      <c r="R9" s="8"/>
      <c r="S9" s="8"/>
      <c r="T9" s="8"/>
    </row>
    <row r="10" spans="1:22" outlineLevel="3" x14ac:dyDescent="0.15">
      <c r="B10" s="6"/>
      <c r="C10" s="6"/>
      <c r="D10" s="6"/>
      <c r="E10" s="6"/>
      <c r="F10" s="6"/>
      <c r="G10" s="6"/>
      <c r="H10" s="6"/>
      <c r="I10" s="8"/>
      <c r="J10" s="8"/>
      <c r="K10" s="6"/>
      <c r="L10" s="6"/>
      <c r="M10" s="6"/>
      <c r="N10" s="6"/>
      <c r="O10" s="6"/>
      <c r="P10" s="8"/>
      <c r="Q10" s="8"/>
    </row>
    <row r="11" spans="1:22" ht="11.25" outlineLevel="2" x14ac:dyDescent="0.2">
      <c r="A11" s="66" t="s">
        <v>42</v>
      </c>
      <c r="B11" s="89">
        <v>3</v>
      </c>
      <c r="C11" s="90"/>
      <c r="D11" s="91" t="s">
        <v>56</v>
      </c>
      <c r="E11" s="91"/>
      <c r="F11" s="92" t="s">
        <v>43</v>
      </c>
      <c r="G11" s="91"/>
      <c r="H11" s="93"/>
      <c r="I11" s="94"/>
      <c r="J11" s="68">
        <f>SUBTOTAL(9,J12:J17)</f>
        <v>0</v>
      </c>
      <c r="K11" s="93"/>
      <c r="L11" s="69">
        <f>SUBTOTAL(9,L12:L17)</f>
        <v>702.26099999999997</v>
      </c>
      <c r="M11" s="93"/>
      <c r="N11" s="69">
        <f>SUBTOTAL(9,N12:N17)</f>
        <v>0</v>
      </c>
      <c r="O11" s="95"/>
      <c r="P11" s="68">
        <f>SUBTOTAL(9,P12:P17)</f>
        <v>0</v>
      </c>
      <c r="Q11" s="68">
        <f>SUBTOTAL(9,Q12:Q17)</f>
        <v>0</v>
      </c>
      <c r="R11" s="6"/>
      <c r="S11" s="8"/>
      <c r="T11" s="8"/>
    </row>
    <row r="12" spans="1:22" ht="11.25" outlineLevel="3" x14ac:dyDescent="0.2">
      <c r="A12" s="10"/>
      <c r="B12" s="96"/>
      <c r="C12" s="97">
        <v>7</v>
      </c>
      <c r="D12" s="98" t="s">
        <v>57</v>
      </c>
      <c r="E12" s="99" t="s">
        <v>61</v>
      </c>
      <c r="F12" s="100" t="s">
        <v>62</v>
      </c>
      <c r="G12" s="98" t="s">
        <v>60</v>
      </c>
      <c r="H12" s="101">
        <v>5325</v>
      </c>
      <c r="I12" s="102">
        <v>0</v>
      </c>
      <c r="J12" s="103">
        <f>H12*I12</f>
        <v>0</v>
      </c>
      <c r="K12" s="101">
        <v>0.13188</v>
      </c>
      <c r="L12" s="101">
        <f>H12*K12</f>
        <v>702.26099999999997</v>
      </c>
      <c r="M12" s="101"/>
      <c r="N12" s="101">
        <f>H12*M12</f>
        <v>0</v>
      </c>
      <c r="O12" s="103">
        <v>21</v>
      </c>
      <c r="P12" s="103">
        <f>J12*(O12/100)</f>
        <v>0</v>
      </c>
      <c r="Q12" s="103">
        <f>J12+P12</f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8</v>
      </c>
      <c r="D13" s="98" t="s">
        <v>57</v>
      </c>
      <c r="E13" s="99" t="s">
        <v>63</v>
      </c>
      <c r="F13" s="100" t="s">
        <v>64</v>
      </c>
      <c r="G13" s="98" t="s">
        <v>60</v>
      </c>
      <c r="H13" s="101">
        <v>10650</v>
      </c>
      <c r="I13" s="102">
        <v>0</v>
      </c>
      <c r="J13" s="103">
        <f>H13*I13</f>
        <v>0</v>
      </c>
      <c r="K13" s="101"/>
      <c r="L13" s="101">
        <f>H13*K13</f>
        <v>0</v>
      </c>
      <c r="M13" s="101"/>
      <c r="N13" s="101">
        <f>H13*M13</f>
        <v>0</v>
      </c>
      <c r="O13" s="103">
        <v>21</v>
      </c>
      <c r="P13" s="103">
        <f>J13*(O13/100)</f>
        <v>0</v>
      </c>
      <c r="Q13" s="103">
        <f>J13+P13</f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9</v>
      </c>
      <c r="D14" s="98" t="s">
        <v>57</v>
      </c>
      <c r="E14" s="99" t="s">
        <v>65</v>
      </c>
      <c r="F14" s="100" t="s">
        <v>66</v>
      </c>
      <c r="G14" s="98" t="s">
        <v>60</v>
      </c>
      <c r="H14" s="101">
        <v>10650</v>
      </c>
      <c r="I14" s="102">
        <v>0</v>
      </c>
      <c r="J14" s="103">
        <f>H14*I14</f>
        <v>0</v>
      </c>
      <c r="K14" s="101"/>
      <c r="L14" s="101">
        <f>H14*K14</f>
        <v>0</v>
      </c>
      <c r="M14" s="101"/>
      <c r="N14" s="101">
        <f>H14*M14</f>
        <v>0</v>
      </c>
      <c r="O14" s="103">
        <v>21</v>
      </c>
      <c r="P14" s="103">
        <f>J14*(O14/100)</f>
        <v>0</v>
      </c>
      <c r="Q14" s="103">
        <f>J14+P14</f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10</v>
      </c>
      <c r="D15" s="98" t="s">
        <v>57</v>
      </c>
      <c r="E15" s="99" t="s">
        <v>63</v>
      </c>
      <c r="F15" s="100" t="s">
        <v>64</v>
      </c>
      <c r="G15" s="98" t="s">
        <v>60</v>
      </c>
      <c r="H15" s="101">
        <v>10650</v>
      </c>
      <c r="I15" s="102">
        <v>0</v>
      </c>
      <c r="J15" s="103">
        <f>H15*I15</f>
        <v>0</v>
      </c>
      <c r="K15" s="101"/>
      <c r="L15" s="101">
        <f>H15*K15</f>
        <v>0</v>
      </c>
      <c r="M15" s="101"/>
      <c r="N15" s="101">
        <f>H15*M15</f>
        <v>0</v>
      </c>
      <c r="O15" s="103">
        <v>21</v>
      </c>
      <c r="P15" s="103">
        <f>J15*(O15/100)</f>
        <v>0</v>
      </c>
      <c r="Q15" s="103">
        <f>J15+P15</f>
        <v>0</v>
      </c>
      <c r="R15" s="8"/>
      <c r="S15" s="8"/>
      <c r="T15" s="8"/>
    </row>
    <row r="16" spans="1:22" ht="11.25" outlineLevel="3" x14ac:dyDescent="0.2">
      <c r="A16" s="10"/>
      <c r="B16" s="96"/>
      <c r="C16" s="97">
        <v>11</v>
      </c>
      <c r="D16" s="98" t="s">
        <v>57</v>
      </c>
      <c r="E16" s="99" t="s">
        <v>67</v>
      </c>
      <c r="F16" s="100" t="s">
        <v>68</v>
      </c>
      <c r="G16" s="98" t="s">
        <v>60</v>
      </c>
      <c r="H16" s="101">
        <v>10650</v>
      </c>
      <c r="I16" s="102">
        <v>0</v>
      </c>
      <c r="J16" s="103">
        <f>H16*I16</f>
        <v>0</v>
      </c>
      <c r="K16" s="101"/>
      <c r="L16" s="101">
        <f>H16*K16</f>
        <v>0</v>
      </c>
      <c r="M16" s="101"/>
      <c r="N16" s="101">
        <f>H16*M16</f>
        <v>0</v>
      </c>
      <c r="O16" s="103">
        <v>21</v>
      </c>
      <c r="P16" s="103">
        <f>J16*(O16/100)</f>
        <v>0</v>
      </c>
      <c r="Q16" s="103">
        <f>J16+P16</f>
        <v>0</v>
      </c>
      <c r="R16" s="8"/>
      <c r="S16" s="8"/>
      <c r="T16" s="8"/>
    </row>
    <row r="17" spans="1:20" outlineLevel="3" x14ac:dyDescent="0.15">
      <c r="B17" s="6"/>
      <c r="C17" s="6"/>
      <c r="D17" s="6"/>
      <c r="E17" s="6"/>
      <c r="F17" s="6"/>
      <c r="G17" s="6"/>
      <c r="H17" s="6"/>
      <c r="I17" s="8"/>
      <c r="J17" s="8"/>
      <c r="K17" s="6"/>
      <c r="L17" s="6"/>
      <c r="M17" s="6"/>
      <c r="N17" s="6"/>
      <c r="O17" s="6"/>
      <c r="P17" s="8"/>
      <c r="Q17" s="8"/>
    </row>
    <row r="18" spans="1:20" ht="11.25" outlineLevel="2" x14ac:dyDescent="0.2">
      <c r="A18" s="66" t="s">
        <v>44</v>
      </c>
      <c r="B18" s="89">
        <v>3</v>
      </c>
      <c r="C18" s="90"/>
      <c r="D18" s="91" t="s">
        <v>56</v>
      </c>
      <c r="E18" s="91"/>
      <c r="F18" s="92" t="s">
        <v>45</v>
      </c>
      <c r="G18" s="91"/>
      <c r="H18" s="93"/>
      <c r="I18" s="94"/>
      <c r="J18" s="68">
        <f>SUBTOTAL(9,J19:J23)</f>
        <v>0</v>
      </c>
      <c r="K18" s="93"/>
      <c r="L18" s="69">
        <f>SUBTOTAL(9,L19:L23)</f>
        <v>54.054829999999988</v>
      </c>
      <c r="M18" s="93"/>
      <c r="N18" s="69">
        <f>SUBTOTAL(9,N19:N23)</f>
        <v>37.049999999999997</v>
      </c>
      <c r="O18" s="95"/>
      <c r="P18" s="68">
        <f>SUBTOTAL(9,P19:P23)</f>
        <v>0</v>
      </c>
      <c r="Q18" s="68">
        <f>SUBTOTAL(9,Q19:Q23)</f>
        <v>0</v>
      </c>
      <c r="R18" s="6"/>
      <c r="S18" s="8"/>
      <c r="T18" s="8"/>
    </row>
    <row r="19" spans="1:20" ht="11.25" outlineLevel="3" x14ac:dyDescent="0.2">
      <c r="A19" s="10"/>
      <c r="B19" s="96"/>
      <c r="C19" s="97">
        <v>3</v>
      </c>
      <c r="D19" s="98" t="s">
        <v>57</v>
      </c>
      <c r="E19" s="99" t="s">
        <v>69</v>
      </c>
      <c r="F19" s="100" t="s">
        <v>70</v>
      </c>
      <c r="G19" s="98" t="s">
        <v>71</v>
      </c>
      <c r="H19" s="101">
        <v>73</v>
      </c>
      <c r="I19" s="102">
        <v>0</v>
      </c>
      <c r="J19" s="103">
        <f>H19*I19</f>
        <v>0</v>
      </c>
      <c r="K19" s="101">
        <v>0.53325999999999996</v>
      </c>
      <c r="L19" s="101">
        <f>H19*K19</f>
        <v>38.927979999999998</v>
      </c>
      <c r="M19" s="101">
        <v>0.3</v>
      </c>
      <c r="N19" s="101">
        <f>H19*M19</f>
        <v>21.9</v>
      </c>
      <c r="O19" s="103">
        <v>21</v>
      </c>
      <c r="P19" s="103">
        <f>J19*(O19/100)</f>
        <v>0</v>
      </c>
      <c r="Q19" s="103">
        <f>J19+P19</f>
        <v>0</v>
      </c>
      <c r="R19" s="8"/>
      <c r="S19" s="8"/>
      <c r="T19" s="8"/>
    </row>
    <row r="20" spans="1:20" ht="11.25" outlineLevel="3" x14ac:dyDescent="0.2">
      <c r="A20" s="10"/>
      <c r="B20" s="96"/>
      <c r="C20" s="97">
        <v>4</v>
      </c>
      <c r="D20" s="98" t="s">
        <v>57</v>
      </c>
      <c r="E20" s="99" t="s">
        <v>72</v>
      </c>
      <c r="F20" s="100" t="s">
        <v>73</v>
      </c>
      <c r="G20" s="98" t="s">
        <v>71</v>
      </c>
      <c r="H20" s="101">
        <v>20</v>
      </c>
      <c r="I20" s="102">
        <v>0</v>
      </c>
      <c r="J20" s="103">
        <f>H20*I20</f>
        <v>0</v>
      </c>
      <c r="K20" s="101">
        <v>0.65847999999999995</v>
      </c>
      <c r="L20" s="101">
        <f>H20*K20</f>
        <v>13.169599999999999</v>
      </c>
      <c r="M20" s="101">
        <v>0.66</v>
      </c>
      <c r="N20" s="101">
        <f>H20*M20</f>
        <v>13.200000000000001</v>
      </c>
      <c r="O20" s="103">
        <v>21</v>
      </c>
      <c r="P20" s="103">
        <f>J20*(O20/100)</f>
        <v>0</v>
      </c>
      <c r="Q20" s="103">
        <f>J20+P20</f>
        <v>0</v>
      </c>
      <c r="R20" s="8"/>
      <c r="S20" s="8"/>
      <c r="T20" s="8"/>
    </row>
    <row r="21" spans="1:20" ht="11.25" outlineLevel="3" x14ac:dyDescent="0.2">
      <c r="A21" s="10"/>
      <c r="B21" s="96"/>
      <c r="C21" s="97">
        <v>5</v>
      </c>
      <c r="D21" s="98" t="s">
        <v>57</v>
      </c>
      <c r="E21" s="99" t="s">
        <v>74</v>
      </c>
      <c r="F21" s="100" t="s">
        <v>75</v>
      </c>
      <c r="G21" s="98" t="s">
        <v>71</v>
      </c>
      <c r="H21" s="101">
        <v>7</v>
      </c>
      <c r="I21" s="102">
        <v>0</v>
      </c>
      <c r="J21" s="103">
        <f>H21*I21</f>
        <v>0</v>
      </c>
      <c r="K21" s="101">
        <v>0.15056</v>
      </c>
      <c r="L21" s="101">
        <f>H21*K21</f>
        <v>1.05392</v>
      </c>
      <c r="M21" s="101">
        <v>0.15</v>
      </c>
      <c r="N21" s="101">
        <f>H21*M21</f>
        <v>1.05</v>
      </c>
      <c r="O21" s="103">
        <v>21</v>
      </c>
      <c r="P21" s="103">
        <f>J21*(O21/100)</f>
        <v>0</v>
      </c>
      <c r="Q21" s="103">
        <f>J21+P21</f>
        <v>0</v>
      </c>
      <c r="R21" s="8"/>
      <c r="S21" s="8"/>
      <c r="T21" s="8"/>
    </row>
    <row r="22" spans="1:20" ht="11.25" outlineLevel="3" x14ac:dyDescent="0.2">
      <c r="A22" s="10"/>
      <c r="B22" s="96"/>
      <c r="C22" s="97">
        <v>6</v>
      </c>
      <c r="D22" s="98" t="s">
        <v>57</v>
      </c>
      <c r="E22" s="99" t="s">
        <v>76</v>
      </c>
      <c r="F22" s="100" t="s">
        <v>77</v>
      </c>
      <c r="G22" s="98" t="s">
        <v>71</v>
      </c>
      <c r="H22" s="101">
        <v>9</v>
      </c>
      <c r="I22" s="102">
        <v>0</v>
      </c>
      <c r="J22" s="103">
        <f>H22*I22</f>
        <v>0</v>
      </c>
      <c r="K22" s="101">
        <v>0.10037</v>
      </c>
      <c r="L22" s="101">
        <f>H22*K22</f>
        <v>0.90332999999999997</v>
      </c>
      <c r="M22" s="101">
        <v>0.1</v>
      </c>
      <c r="N22" s="101">
        <f>H22*M22</f>
        <v>0.9</v>
      </c>
      <c r="O22" s="103">
        <v>21</v>
      </c>
      <c r="P22" s="103">
        <f>J22*(O22/100)</f>
        <v>0</v>
      </c>
      <c r="Q22" s="103">
        <f>J22+P22</f>
        <v>0</v>
      </c>
      <c r="R22" s="8"/>
      <c r="S22" s="8"/>
      <c r="T22" s="8"/>
    </row>
    <row r="23" spans="1:20" outlineLevel="3" x14ac:dyDescent="0.15">
      <c r="B23" s="6"/>
      <c r="C23" s="6"/>
      <c r="D23" s="6"/>
      <c r="E23" s="6"/>
      <c r="F23" s="6"/>
      <c r="G23" s="6"/>
      <c r="H23" s="6"/>
      <c r="I23" s="8"/>
      <c r="J23" s="8"/>
      <c r="K23" s="6"/>
      <c r="L23" s="6"/>
      <c r="M23" s="6"/>
      <c r="N23" s="6"/>
      <c r="O23" s="6"/>
      <c r="P23" s="8"/>
      <c r="Q23" s="8"/>
    </row>
    <row r="24" spans="1:20" ht="11.25" outlineLevel="2" x14ac:dyDescent="0.2">
      <c r="A24" s="66" t="s">
        <v>46</v>
      </c>
      <c r="B24" s="89">
        <v>3</v>
      </c>
      <c r="C24" s="90"/>
      <c r="D24" s="91" t="s">
        <v>56</v>
      </c>
      <c r="E24" s="91"/>
      <c r="F24" s="92" t="s">
        <v>47</v>
      </c>
      <c r="G24" s="91"/>
      <c r="H24" s="93"/>
      <c r="I24" s="94"/>
      <c r="J24" s="68">
        <f>SUBTOTAL(9,J25:J38)</f>
        <v>0</v>
      </c>
      <c r="K24" s="93"/>
      <c r="L24" s="69">
        <f>SUBTOTAL(9,L25:L38)</f>
        <v>5.6261900000000002</v>
      </c>
      <c r="M24" s="93"/>
      <c r="N24" s="69">
        <f>SUBTOTAL(9,N25:N38)</f>
        <v>0</v>
      </c>
      <c r="O24" s="95"/>
      <c r="P24" s="68">
        <f>SUBTOTAL(9,P25:P38)</f>
        <v>0</v>
      </c>
      <c r="Q24" s="68">
        <f>SUBTOTAL(9,Q25:Q38)</f>
        <v>0</v>
      </c>
      <c r="R24" s="6"/>
      <c r="S24" s="8"/>
      <c r="T24" s="8"/>
    </row>
    <row r="25" spans="1:20" ht="11.25" outlineLevel="3" x14ac:dyDescent="0.2">
      <c r="A25" s="10"/>
      <c r="B25" s="96"/>
      <c r="C25" s="97">
        <v>12</v>
      </c>
      <c r="D25" s="98" t="s">
        <v>57</v>
      </c>
      <c r="E25" s="99" t="s">
        <v>78</v>
      </c>
      <c r="F25" s="100" t="s">
        <v>79</v>
      </c>
      <c r="G25" s="98" t="s">
        <v>80</v>
      </c>
      <c r="H25" s="101">
        <v>53</v>
      </c>
      <c r="I25" s="102">
        <v>0</v>
      </c>
      <c r="J25" s="103">
        <f t="shared" ref="J25:J37" si="0">H25*I25</f>
        <v>0</v>
      </c>
      <c r="K25" s="101">
        <v>1.0000000000000001E-5</v>
      </c>
      <c r="L25" s="101">
        <f t="shared" ref="L25:L37" si="1">H25*K25</f>
        <v>5.3000000000000009E-4</v>
      </c>
      <c r="M25" s="101"/>
      <c r="N25" s="101">
        <f t="shared" ref="N25:N37" si="2">H25*M25</f>
        <v>0</v>
      </c>
      <c r="O25" s="103">
        <v>21</v>
      </c>
      <c r="P25" s="103">
        <f t="shared" ref="P25:P37" si="3">J25*(O25/100)</f>
        <v>0</v>
      </c>
      <c r="Q25" s="103">
        <f t="shared" ref="Q25:Q37" si="4">J25+P25</f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13</v>
      </c>
      <c r="D26" s="98" t="s">
        <v>57</v>
      </c>
      <c r="E26" s="99" t="s">
        <v>81</v>
      </c>
      <c r="F26" s="100" t="s">
        <v>82</v>
      </c>
      <c r="G26" s="98" t="s">
        <v>80</v>
      </c>
      <c r="H26" s="101">
        <v>53</v>
      </c>
      <c r="I26" s="102">
        <v>0</v>
      </c>
      <c r="J26" s="103">
        <f t="shared" si="0"/>
        <v>0</v>
      </c>
      <c r="K26" s="101">
        <v>8.8000000000000003E-4</v>
      </c>
      <c r="L26" s="101">
        <f t="shared" si="1"/>
        <v>4.6640000000000001E-2</v>
      </c>
      <c r="M26" s="101"/>
      <c r="N26" s="101">
        <f t="shared" si="2"/>
        <v>0</v>
      </c>
      <c r="O26" s="103">
        <v>21</v>
      </c>
      <c r="P26" s="103">
        <f t="shared" si="3"/>
        <v>0</v>
      </c>
      <c r="Q26" s="103">
        <f t="shared" si="4"/>
        <v>0</v>
      </c>
      <c r="R26" s="8"/>
      <c r="S26" s="8"/>
      <c r="T26" s="8"/>
    </row>
    <row r="27" spans="1:20" ht="11.25" outlineLevel="3" x14ac:dyDescent="0.2">
      <c r="A27" s="10"/>
      <c r="B27" s="96"/>
      <c r="C27" s="97">
        <v>14</v>
      </c>
      <c r="D27" s="98" t="s">
        <v>57</v>
      </c>
      <c r="E27" s="99" t="s">
        <v>83</v>
      </c>
      <c r="F27" s="100" t="s">
        <v>84</v>
      </c>
      <c r="G27" s="98" t="s">
        <v>80</v>
      </c>
      <c r="H27" s="101">
        <v>145</v>
      </c>
      <c r="I27" s="102">
        <v>0</v>
      </c>
      <c r="J27" s="103">
        <f t="shared" si="0"/>
        <v>0</v>
      </c>
      <c r="K27" s="101">
        <v>3.3E-4</v>
      </c>
      <c r="L27" s="101">
        <f t="shared" si="1"/>
        <v>4.7849999999999997E-2</v>
      </c>
      <c r="M27" s="101"/>
      <c r="N27" s="101">
        <f t="shared" si="2"/>
        <v>0</v>
      </c>
      <c r="O27" s="103">
        <v>21</v>
      </c>
      <c r="P27" s="103">
        <f t="shared" si="3"/>
        <v>0</v>
      </c>
      <c r="Q27" s="103">
        <f t="shared" si="4"/>
        <v>0</v>
      </c>
      <c r="R27" s="8"/>
      <c r="S27" s="8"/>
      <c r="T27" s="8"/>
    </row>
    <row r="28" spans="1:20" ht="11.25" outlineLevel="3" x14ac:dyDescent="0.2">
      <c r="A28" s="10"/>
      <c r="B28" s="96"/>
      <c r="C28" s="97">
        <v>15</v>
      </c>
      <c r="D28" s="98" t="s">
        <v>57</v>
      </c>
      <c r="E28" s="99" t="s">
        <v>85</v>
      </c>
      <c r="F28" s="100" t="s">
        <v>86</v>
      </c>
      <c r="G28" s="98" t="s">
        <v>80</v>
      </c>
      <c r="H28" s="101">
        <v>882</v>
      </c>
      <c r="I28" s="102">
        <v>0</v>
      </c>
      <c r="J28" s="103">
        <f t="shared" si="0"/>
        <v>0</v>
      </c>
      <c r="K28" s="101">
        <v>1.1E-4</v>
      </c>
      <c r="L28" s="101">
        <f t="shared" si="1"/>
        <v>9.7020000000000009E-2</v>
      </c>
      <c r="M28" s="101"/>
      <c r="N28" s="101">
        <f t="shared" si="2"/>
        <v>0</v>
      </c>
      <c r="O28" s="103">
        <v>21</v>
      </c>
      <c r="P28" s="103">
        <f t="shared" si="3"/>
        <v>0</v>
      </c>
      <c r="Q28" s="103">
        <f t="shared" si="4"/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16</v>
      </c>
      <c r="D29" s="98" t="s">
        <v>57</v>
      </c>
      <c r="E29" s="99" t="s">
        <v>85</v>
      </c>
      <c r="F29" s="100" t="s">
        <v>87</v>
      </c>
      <c r="G29" s="98" t="s">
        <v>80</v>
      </c>
      <c r="H29" s="101">
        <v>22</v>
      </c>
      <c r="I29" s="102">
        <v>0</v>
      </c>
      <c r="J29" s="103">
        <f t="shared" si="0"/>
        <v>0</v>
      </c>
      <c r="K29" s="101">
        <v>1.1E-4</v>
      </c>
      <c r="L29" s="101">
        <f t="shared" si="1"/>
        <v>2.4200000000000003E-3</v>
      </c>
      <c r="M29" s="101"/>
      <c r="N29" s="101">
        <f t="shared" si="2"/>
        <v>0</v>
      </c>
      <c r="O29" s="103">
        <v>21</v>
      </c>
      <c r="P29" s="103">
        <f t="shared" si="3"/>
        <v>0</v>
      </c>
      <c r="Q29" s="103">
        <f t="shared" si="4"/>
        <v>0</v>
      </c>
      <c r="R29" s="8"/>
      <c r="S29" s="8"/>
      <c r="T29" s="8"/>
    </row>
    <row r="30" spans="1:20" ht="11.25" outlineLevel="3" x14ac:dyDescent="0.2">
      <c r="A30" s="10"/>
      <c r="B30" s="96"/>
      <c r="C30" s="97">
        <v>17</v>
      </c>
      <c r="D30" s="98" t="s">
        <v>57</v>
      </c>
      <c r="E30" s="99" t="s">
        <v>88</v>
      </c>
      <c r="F30" s="100" t="s">
        <v>89</v>
      </c>
      <c r="G30" s="98" t="s">
        <v>80</v>
      </c>
      <c r="H30" s="101">
        <v>2170</v>
      </c>
      <c r="I30" s="102">
        <v>0</v>
      </c>
      <c r="J30" s="103">
        <f t="shared" si="0"/>
        <v>0</v>
      </c>
      <c r="K30" s="101">
        <v>6.4999999999999997E-4</v>
      </c>
      <c r="L30" s="101">
        <f t="shared" si="1"/>
        <v>1.4104999999999999</v>
      </c>
      <c r="M30" s="101"/>
      <c r="N30" s="101">
        <f t="shared" si="2"/>
        <v>0</v>
      </c>
      <c r="O30" s="103">
        <v>21</v>
      </c>
      <c r="P30" s="103">
        <f t="shared" si="3"/>
        <v>0</v>
      </c>
      <c r="Q30" s="103">
        <f t="shared" si="4"/>
        <v>0</v>
      </c>
      <c r="R30" s="8"/>
      <c r="S30" s="8"/>
      <c r="T30" s="8"/>
    </row>
    <row r="31" spans="1:20" ht="11.25" outlineLevel="3" x14ac:dyDescent="0.2">
      <c r="A31" s="10"/>
      <c r="B31" s="96"/>
      <c r="C31" s="97">
        <v>18</v>
      </c>
      <c r="D31" s="98" t="s">
        <v>57</v>
      </c>
      <c r="E31" s="99" t="s">
        <v>90</v>
      </c>
      <c r="F31" s="100" t="s">
        <v>91</v>
      </c>
      <c r="G31" s="98" t="s">
        <v>80</v>
      </c>
      <c r="H31" s="101">
        <v>48</v>
      </c>
      <c r="I31" s="102">
        <v>0</v>
      </c>
      <c r="J31" s="103">
        <f t="shared" si="0"/>
        <v>0</v>
      </c>
      <c r="K31" s="101">
        <v>3.8000000000000002E-4</v>
      </c>
      <c r="L31" s="101">
        <f t="shared" si="1"/>
        <v>1.8239999999999999E-2</v>
      </c>
      <c r="M31" s="101"/>
      <c r="N31" s="101">
        <f t="shared" si="2"/>
        <v>0</v>
      </c>
      <c r="O31" s="103">
        <v>21</v>
      </c>
      <c r="P31" s="103">
        <f t="shared" si="3"/>
        <v>0</v>
      </c>
      <c r="Q31" s="103">
        <f t="shared" si="4"/>
        <v>0</v>
      </c>
      <c r="R31" s="8"/>
      <c r="S31" s="8"/>
      <c r="T31" s="8"/>
    </row>
    <row r="32" spans="1:20" ht="11.25" outlineLevel="3" x14ac:dyDescent="0.2">
      <c r="A32" s="10"/>
      <c r="B32" s="96"/>
      <c r="C32" s="97">
        <v>19</v>
      </c>
      <c r="D32" s="98" t="s">
        <v>57</v>
      </c>
      <c r="E32" s="99" t="s">
        <v>92</v>
      </c>
      <c r="F32" s="100" t="s">
        <v>93</v>
      </c>
      <c r="G32" s="98" t="s">
        <v>80</v>
      </c>
      <c r="H32" s="101">
        <v>20</v>
      </c>
      <c r="I32" s="102">
        <v>0</v>
      </c>
      <c r="J32" s="103">
        <f t="shared" si="0"/>
        <v>0</v>
      </c>
      <c r="K32" s="101">
        <v>1.3999999999999999E-4</v>
      </c>
      <c r="L32" s="101">
        <f t="shared" si="1"/>
        <v>2.7999999999999995E-3</v>
      </c>
      <c r="M32" s="101"/>
      <c r="N32" s="101">
        <f t="shared" si="2"/>
        <v>0</v>
      </c>
      <c r="O32" s="103">
        <v>21</v>
      </c>
      <c r="P32" s="103">
        <f t="shared" si="3"/>
        <v>0</v>
      </c>
      <c r="Q32" s="103">
        <f t="shared" si="4"/>
        <v>0</v>
      </c>
      <c r="R32" s="8"/>
      <c r="S32" s="8"/>
      <c r="T32" s="8"/>
    </row>
    <row r="33" spans="1:20" ht="11.25" outlineLevel="3" x14ac:dyDescent="0.2">
      <c r="A33" s="10"/>
      <c r="B33" s="96"/>
      <c r="C33" s="97">
        <v>20</v>
      </c>
      <c r="D33" s="98" t="s">
        <v>57</v>
      </c>
      <c r="E33" s="99" t="s">
        <v>94</v>
      </c>
      <c r="F33" s="100" t="s">
        <v>95</v>
      </c>
      <c r="G33" s="98" t="s">
        <v>71</v>
      </c>
      <c r="H33" s="101">
        <v>12</v>
      </c>
      <c r="I33" s="102">
        <v>0</v>
      </c>
      <c r="J33" s="103">
        <f t="shared" si="0"/>
        <v>0</v>
      </c>
      <c r="K33" s="101">
        <v>5.2999999999999998E-4</v>
      </c>
      <c r="L33" s="101">
        <f t="shared" si="1"/>
        <v>6.3599999999999993E-3</v>
      </c>
      <c r="M33" s="101"/>
      <c r="N33" s="101">
        <f t="shared" si="2"/>
        <v>0</v>
      </c>
      <c r="O33" s="103">
        <v>21</v>
      </c>
      <c r="P33" s="103">
        <f t="shared" si="3"/>
        <v>0</v>
      </c>
      <c r="Q33" s="103">
        <f t="shared" si="4"/>
        <v>0</v>
      </c>
      <c r="R33" s="8"/>
      <c r="S33" s="8"/>
      <c r="T33" s="8"/>
    </row>
    <row r="34" spans="1:20" ht="11.25" outlineLevel="3" x14ac:dyDescent="0.2">
      <c r="A34" s="10"/>
      <c r="B34" s="96"/>
      <c r="C34" s="97">
        <v>21</v>
      </c>
      <c r="D34" s="98" t="s">
        <v>57</v>
      </c>
      <c r="E34" s="99" t="s">
        <v>90</v>
      </c>
      <c r="F34" s="100" t="s">
        <v>96</v>
      </c>
      <c r="G34" s="98" t="s">
        <v>80</v>
      </c>
      <c r="H34" s="101">
        <v>40</v>
      </c>
      <c r="I34" s="102">
        <v>0</v>
      </c>
      <c r="J34" s="103">
        <f t="shared" si="0"/>
        <v>0</v>
      </c>
      <c r="K34" s="101">
        <v>3.8000000000000002E-4</v>
      </c>
      <c r="L34" s="101">
        <f t="shared" si="1"/>
        <v>1.5200000000000002E-2</v>
      </c>
      <c r="M34" s="101"/>
      <c r="N34" s="101">
        <f t="shared" si="2"/>
        <v>0</v>
      </c>
      <c r="O34" s="103">
        <v>21</v>
      </c>
      <c r="P34" s="103">
        <f t="shared" si="3"/>
        <v>0</v>
      </c>
      <c r="Q34" s="103">
        <f t="shared" si="4"/>
        <v>0</v>
      </c>
      <c r="R34" s="8"/>
      <c r="S34" s="8"/>
      <c r="T34" s="8"/>
    </row>
    <row r="35" spans="1:20" ht="11.25" outlineLevel="3" x14ac:dyDescent="0.2">
      <c r="A35" s="10"/>
      <c r="B35" s="96"/>
      <c r="C35" s="97">
        <v>22</v>
      </c>
      <c r="D35" s="98" t="s">
        <v>57</v>
      </c>
      <c r="E35" s="99" t="s">
        <v>97</v>
      </c>
      <c r="F35" s="100" t="s">
        <v>98</v>
      </c>
      <c r="G35" s="98" t="s">
        <v>80</v>
      </c>
      <c r="H35" s="101">
        <v>3287</v>
      </c>
      <c r="I35" s="102">
        <v>0</v>
      </c>
      <c r="J35" s="103">
        <f t="shared" si="0"/>
        <v>0</v>
      </c>
      <c r="K35" s="101"/>
      <c r="L35" s="101">
        <f t="shared" si="1"/>
        <v>0</v>
      </c>
      <c r="M35" s="101"/>
      <c r="N35" s="101">
        <f t="shared" si="2"/>
        <v>0</v>
      </c>
      <c r="O35" s="103">
        <v>21</v>
      </c>
      <c r="P35" s="103">
        <f t="shared" si="3"/>
        <v>0</v>
      </c>
      <c r="Q35" s="103">
        <f t="shared" si="4"/>
        <v>0</v>
      </c>
      <c r="R35" s="8"/>
      <c r="S35" s="8"/>
      <c r="T35" s="8"/>
    </row>
    <row r="36" spans="1:20" ht="11.25" outlineLevel="3" x14ac:dyDescent="0.2">
      <c r="A36" s="10"/>
      <c r="B36" s="96"/>
      <c r="C36" s="97">
        <v>23</v>
      </c>
      <c r="D36" s="98" t="s">
        <v>57</v>
      </c>
      <c r="E36" s="99" t="s">
        <v>99</v>
      </c>
      <c r="F36" s="100" t="s">
        <v>100</v>
      </c>
      <c r="G36" s="98" t="s">
        <v>60</v>
      </c>
      <c r="H36" s="101">
        <v>346</v>
      </c>
      <c r="I36" s="102">
        <v>0</v>
      </c>
      <c r="J36" s="103">
        <f t="shared" si="0"/>
        <v>0</v>
      </c>
      <c r="K36" s="101">
        <v>1.1429999999999999E-2</v>
      </c>
      <c r="L36" s="101">
        <f t="shared" si="1"/>
        <v>3.9547799999999995</v>
      </c>
      <c r="M36" s="101"/>
      <c r="N36" s="101">
        <f t="shared" si="2"/>
        <v>0</v>
      </c>
      <c r="O36" s="103">
        <v>21</v>
      </c>
      <c r="P36" s="103">
        <f t="shared" si="3"/>
        <v>0</v>
      </c>
      <c r="Q36" s="103">
        <f t="shared" si="4"/>
        <v>0</v>
      </c>
      <c r="R36" s="8"/>
      <c r="S36" s="8"/>
      <c r="T36" s="8"/>
    </row>
    <row r="37" spans="1:20" ht="11.25" outlineLevel="3" x14ac:dyDescent="0.2">
      <c r="A37" s="10"/>
      <c r="B37" s="96"/>
      <c r="C37" s="97">
        <v>24</v>
      </c>
      <c r="D37" s="98" t="s">
        <v>57</v>
      </c>
      <c r="E37" s="99" t="s">
        <v>94</v>
      </c>
      <c r="F37" s="100" t="s">
        <v>101</v>
      </c>
      <c r="G37" s="98" t="s">
        <v>71</v>
      </c>
      <c r="H37" s="101">
        <v>45</v>
      </c>
      <c r="I37" s="102">
        <v>0</v>
      </c>
      <c r="J37" s="103">
        <f t="shared" si="0"/>
        <v>0</v>
      </c>
      <c r="K37" s="101">
        <v>5.2999999999999998E-4</v>
      </c>
      <c r="L37" s="101">
        <f t="shared" si="1"/>
        <v>2.385E-2</v>
      </c>
      <c r="M37" s="101"/>
      <c r="N37" s="101">
        <f t="shared" si="2"/>
        <v>0</v>
      </c>
      <c r="O37" s="103">
        <v>21</v>
      </c>
      <c r="P37" s="103">
        <f t="shared" si="3"/>
        <v>0</v>
      </c>
      <c r="Q37" s="103">
        <f t="shared" si="4"/>
        <v>0</v>
      </c>
      <c r="R37" s="8"/>
      <c r="S37" s="8"/>
      <c r="T37" s="8"/>
    </row>
    <row r="38" spans="1:20" outlineLevel="3" x14ac:dyDescent="0.15">
      <c r="B38" s="6"/>
      <c r="C38" s="6"/>
      <c r="D38" s="6"/>
      <c r="E38" s="6"/>
      <c r="F38" s="6"/>
      <c r="G38" s="6"/>
      <c r="H38" s="6"/>
      <c r="I38" s="8"/>
      <c r="J38" s="8"/>
      <c r="K38" s="6"/>
      <c r="L38" s="6"/>
      <c r="M38" s="6"/>
      <c r="N38" s="6"/>
      <c r="O38" s="6"/>
      <c r="P38" s="8"/>
      <c r="Q38" s="8"/>
    </row>
    <row r="39" spans="1:20" ht="11.25" outlineLevel="2" x14ac:dyDescent="0.2">
      <c r="A39" s="66" t="s">
        <v>48</v>
      </c>
      <c r="B39" s="89">
        <v>3</v>
      </c>
      <c r="C39" s="90"/>
      <c r="D39" s="91" t="s">
        <v>56</v>
      </c>
      <c r="E39" s="91"/>
      <c r="F39" s="92" t="s">
        <v>49</v>
      </c>
      <c r="G39" s="91"/>
      <c r="H39" s="93"/>
      <c r="I39" s="94"/>
      <c r="J39" s="68">
        <f>SUBTOTAL(9,J40:J43)</f>
        <v>0</v>
      </c>
      <c r="K39" s="93"/>
      <c r="L39" s="69">
        <f>SUBTOTAL(9,L40:L43)</f>
        <v>0</v>
      </c>
      <c r="M39" s="93"/>
      <c r="N39" s="69">
        <f>SUBTOTAL(9,N40:N43)</f>
        <v>0</v>
      </c>
      <c r="O39" s="95"/>
      <c r="P39" s="68">
        <f>SUBTOTAL(9,P40:P43)</f>
        <v>0</v>
      </c>
      <c r="Q39" s="68">
        <f>SUBTOTAL(9,Q40:Q43)</f>
        <v>0</v>
      </c>
      <c r="R39" s="6"/>
      <c r="S39" s="8"/>
      <c r="T39" s="8"/>
    </row>
    <row r="40" spans="1:20" ht="11.25" outlineLevel="3" x14ac:dyDescent="0.2">
      <c r="A40" s="10"/>
      <c r="B40" s="96"/>
      <c r="C40" s="97">
        <v>25</v>
      </c>
      <c r="D40" s="98" t="s">
        <v>57</v>
      </c>
      <c r="E40" s="99" t="s">
        <v>102</v>
      </c>
      <c r="F40" s="100" t="s">
        <v>103</v>
      </c>
      <c r="G40" s="98" t="s">
        <v>104</v>
      </c>
      <c r="H40" s="101">
        <v>2486.5500000000002</v>
      </c>
      <c r="I40" s="102">
        <v>0</v>
      </c>
      <c r="J40" s="103">
        <f>H40*I40</f>
        <v>0</v>
      </c>
      <c r="K40" s="101"/>
      <c r="L40" s="101">
        <f>H40*K40</f>
        <v>0</v>
      </c>
      <c r="M40" s="101"/>
      <c r="N40" s="101">
        <f>H40*M40</f>
        <v>0</v>
      </c>
      <c r="O40" s="103">
        <v>21</v>
      </c>
      <c r="P40" s="103">
        <f>J40*(O40/100)</f>
        <v>0</v>
      </c>
      <c r="Q40" s="103">
        <f>J40+P40</f>
        <v>0</v>
      </c>
      <c r="R40" s="8"/>
      <c r="S40" s="8"/>
      <c r="T40" s="8"/>
    </row>
    <row r="41" spans="1:20" ht="11.25" outlineLevel="3" x14ac:dyDescent="0.2">
      <c r="A41" s="10"/>
      <c r="B41" s="96"/>
      <c r="C41" s="97">
        <v>26</v>
      </c>
      <c r="D41" s="98" t="s">
        <v>57</v>
      </c>
      <c r="E41" s="99" t="s">
        <v>105</v>
      </c>
      <c r="F41" s="100" t="s">
        <v>106</v>
      </c>
      <c r="G41" s="98" t="s">
        <v>104</v>
      </c>
      <c r="H41" s="101">
        <v>2486.5500000000002</v>
      </c>
      <c r="I41" s="102">
        <v>0</v>
      </c>
      <c r="J41" s="103">
        <f>H41*I41</f>
        <v>0</v>
      </c>
      <c r="K41" s="101"/>
      <c r="L41" s="101">
        <f>H41*K41</f>
        <v>0</v>
      </c>
      <c r="M41" s="101"/>
      <c r="N41" s="101">
        <f>H41*M41</f>
        <v>0</v>
      </c>
      <c r="O41" s="103">
        <v>21</v>
      </c>
      <c r="P41" s="103">
        <f>J41*(O41/100)</f>
        <v>0</v>
      </c>
      <c r="Q41" s="103">
        <f>J41+P41</f>
        <v>0</v>
      </c>
      <c r="R41" s="8"/>
      <c r="S41" s="8"/>
      <c r="T41" s="8"/>
    </row>
    <row r="42" spans="1:20" ht="22.5" outlineLevel="3" x14ac:dyDescent="0.2">
      <c r="A42" s="10"/>
      <c r="B42" s="96"/>
      <c r="C42" s="97">
        <v>27</v>
      </c>
      <c r="D42" s="98" t="s">
        <v>57</v>
      </c>
      <c r="E42" s="99" t="s">
        <v>107</v>
      </c>
      <c r="F42" s="100" t="s">
        <v>108</v>
      </c>
      <c r="G42" s="98" t="s">
        <v>104</v>
      </c>
      <c r="H42" s="101">
        <v>2486.5500000000002</v>
      </c>
      <c r="I42" s="102">
        <v>0</v>
      </c>
      <c r="J42" s="103">
        <f>H42*I42</f>
        <v>0</v>
      </c>
      <c r="K42" s="101"/>
      <c r="L42" s="101">
        <f>H42*K42</f>
        <v>0</v>
      </c>
      <c r="M42" s="101"/>
      <c r="N42" s="101">
        <f>H42*M42</f>
        <v>0</v>
      </c>
      <c r="O42" s="103">
        <v>21</v>
      </c>
      <c r="P42" s="103">
        <f>J42*(O42/100)</f>
        <v>0</v>
      </c>
      <c r="Q42" s="103">
        <f>J42+P42</f>
        <v>0</v>
      </c>
      <c r="R42" s="8"/>
      <c r="S42" s="8"/>
      <c r="T42" s="8"/>
    </row>
    <row r="43" spans="1:20" outlineLevel="3" x14ac:dyDescent="0.15">
      <c r="B43" s="6"/>
      <c r="C43" s="6"/>
      <c r="D43" s="6"/>
      <c r="E43" s="6"/>
      <c r="F43" s="6"/>
      <c r="G43" s="6"/>
      <c r="H43" s="6"/>
      <c r="I43" s="8"/>
      <c r="J43" s="8"/>
      <c r="K43" s="6"/>
      <c r="L43" s="6"/>
      <c r="M43" s="6"/>
      <c r="N43" s="6"/>
      <c r="O43" s="6"/>
      <c r="P43" s="8"/>
      <c r="Q43" s="8"/>
    </row>
    <row r="44" spans="1:20" ht="11.25" outlineLevel="2" x14ac:dyDescent="0.2">
      <c r="A44" s="66" t="s">
        <v>50</v>
      </c>
      <c r="B44" s="89">
        <v>3</v>
      </c>
      <c r="C44" s="90"/>
      <c r="D44" s="91" t="s">
        <v>56</v>
      </c>
      <c r="E44" s="91"/>
      <c r="F44" s="92" t="s">
        <v>51</v>
      </c>
      <c r="G44" s="91"/>
      <c r="H44" s="93"/>
      <c r="I44" s="94"/>
      <c r="J44" s="68">
        <f>SUBTOTAL(9,J45:J46)</f>
        <v>0</v>
      </c>
      <c r="K44" s="93"/>
      <c r="L44" s="69">
        <f>SUBTOTAL(9,L45:L46)</f>
        <v>0</v>
      </c>
      <c r="M44" s="93"/>
      <c r="N44" s="69">
        <f>SUBTOTAL(9,N45:N46)</f>
        <v>0</v>
      </c>
      <c r="O44" s="95"/>
      <c r="P44" s="68">
        <f>SUBTOTAL(9,P45:P46)</f>
        <v>0</v>
      </c>
      <c r="Q44" s="68">
        <f>SUBTOTAL(9,Q45:Q46)</f>
        <v>0</v>
      </c>
      <c r="R44" s="6"/>
      <c r="S44" s="8"/>
      <c r="T44" s="8"/>
    </row>
    <row r="45" spans="1:20" ht="11.25" outlineLevel="3" x14ac:dyDescent="0.2">
      <c r="A45" s="10"/>
      <c r="B45" s="96"/>
      <c r="C45" s="97">
        <v>28</v>
      </c>
      <c r="D45" s="98" t="s">
        <v>109</v>
      </c>
      <c r="E45" s="99" t="s">
        <v>110</v>
      </c>
      <c r="F45" s="100" t="s">
        <v>111</v>
      </c>
      <c r="G45" s="98" t="s">
        <v>112</v>
      </c>
      <c r="H45" s="101">
        <v>1</v>
      </c>
      <c r="I45" s="102">
        <v>0</v>
      </c>
      <c r="J45" s="103">
        <f>H45*I45</f>
        <v>0</v>
      </c>
      <c r="K45" s="101"/>
      <c r="L45" s="101">
        <f>H45*K45</f>
        <v>0</v>
      </c>
      <c r="M45" s="101"/>
      <c r="N45" s="101">
        <f>H45*M45</f>
        <v>0</v>
      </c>
      <c r="O45" s="103">
        <v>21</v>
      </c>
      <c r="P45" s="103">
        <f>J45*(O45/100)</f>
        <v>0</v>
      </c>
      <c r="Q45" s="103">
        <f>J45+P45</f>
        <v>0</v>
      </c>
      <c r="R45" s="8"/>
      <c r="S45" s="8"/>
      <c r="T45" s="8"/>
    </row>
    <row r="46" spans="1:20" outlineLevel="3" x14ac:dyDescent="0.15">
      <c r="B46" s="6"/>
      <c r="C46" s="6"/>
      <c r="D46" s="6"/>
      <c r="E46" s="6"/>
      <c r="F46" s="6"/>
      <c r="G46" s="6"/>
      <c r="H46" s="6"/>
      <c r="I46" s="8"/>
      <c r="J46" s="8"/>
      <c r="K46" s="6"/>
      <c r="L46" s="6"/>
      <c r="M46" s="6"/>
      <c r="N46" s="6"/>
      <c r="O46" s="6"/>
      <c r="P46" s="8"/>
      <c r="Q46" s="8"/>
    </row>
    <row r="47" spans="1:20" outlineLevel="1" x14ac:dyDescent="0.15"/>
  </sheetData>
  <sheetProtection algorithmName="SHA-512" hashValue="ZDpqQHt3SfoowLnKX0NcDxZUPvcdJ86O8WtfXGd1F8XM9xcv0KT2J6PU4Kptrt1GtHKykT1LHxqfTWpBJOP85Q==" saltValue="fN0F/D0ftsG59iSdi6C17g==" spinCount="100000" sheet="1" objects="1" scenarios="1"/>
  <protectedRanges>
    <protectedRange sqref="I9 I12 I13 I14 I15 I16 I19 I20 I21 I22 I25 I26 I27 I28 I29 I30 I31 I32 I33 I34 I35 I36 I37 I40 I41 I42 I45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Tovární - velkoplošná oprava vozovky - Nabídka</dc:subject>
  <dc:creator>RVLCEK</dc:creator>
  <cp:lastModifiedBy>Vlček Roman</cp:lastModifiedBy>
  <dcterms:created xsi:type="dcterms:W3CDTF">2025-12-08T14:03:32Z</dcterms:created>
  <dcterms:modified xsi:type="dcterms:W3CDTF">2025-12-08T14:08:59Z</dcterms:modified>
</cp:coreProperties>
</file>