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C:\Users\rvlcek\Desktop\Odbor dopravy 2026\Veřejné zakázky\02. Hluboká - VOK\"/>
    </mc:Choice>
  </mc:AlternateContent>
  <xr:revisionPtr revIDLastSave="0" documentId="13_ncr:1_{F241B794-E98D-4E99-BD0E-77835FE95CA6}" xr6:coauthVersionLast="47" xr6:coauthVersionMax="47" xr10:uidLastSave="{00000000-0000-0000-0000-000000000000}"/>
  <bookViews>
    <workbookView xWindow="23880" yWindow="-120" windowWidth="24240" windowHeight="13740" activeTab="2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7DC147B2_4614_48B7_8F22_6CC284377C82_FIGURE__">#REF!</definedName>
    <definedName name="__7DC147B2_4614_48B7_8F22_6CC284377C82_ITEM__">Zakázka!$A$9:$Q$9</definedName>
    <definedName name="__7DC147B2_4614_48B7_8F22_6CC284377C82_ITEM_GROUP1__">Zakázka!$A$6:$Q$45</definedName>
    <definedName name="__7DC147B2_4614_48B7_8F22_6CC284377C82_ITEM_GROUP1_RECAP__">Rekapitulace!$A$6:$F$8</definedName>
    <definedName name="__7DC147B2_4614_48B7_8F22_6CC284377C82_ITEM_GROUP2__">Zakázka!$A$7:$Q$44</definedName>
    <definedName name="__7DC147B2_4614_48B7_8F22_6CC284377C82_ITEM_GROUP2_RECAP__">Rekapitulace!$A$7:$F$8</definedName>
    <definedName name="__7DC147B2_4614_48B7_8F22_6CC284377C82_ITEM_GROUP3__X">Zakázka!$A$8:$Q$16</definedName>
    <definedName name="__7DC147B2_4614_48B7_8F22_6CC284377C82_ITEM_GROUP3_RECAP__">Rekapitulace!$A$8:$F$8</definedName>
    <definedName name="__7DC147B2_4614_48B7_8F22_6CC284377C82_QBILL__">Zakázka!#REF!</definedName>
    <definedName name="__7DC147B2_4614_48B7_8F22_6CC284377C82_QBILLFIG__">#REF!</definedName>
    <definedName name="__7DC147B2_4614_48B7_8F22_6CC284377C82_QINDEX__">Zakázka!#REF!</definedName>
    <definedName name="GROUP_ID">Zakázka!$B$6:$B$46</definedName>
    <definedName name="ITEM_PRICES">Zakázka!$J$6:$J$46</definedName>
    <definedName name="_xlnm.Print_Titles" localSheetId="1">Rekapitulace!$4:$5</definedName>
    <definedName name="_xlnm.Print_Titles" localSheetId="2">Zakázka!$4:$5</definedName>
    <definedName name="_xlnm.Print_Area" localSheetId="0">'Krycí List'!$C$1:$H$29</definedName>
    <definedName name="_xlnm.Print_Area" localSheetId="1">Rekapitulace!$B$1:$F$21</definedName>
    <definedName name="_xlnm.Print_Area" localSheetId="2">Zakázka!$C$1:$Q$46</definedName>
    <definedName name="VAT_RATES">Zakázka!$O$6:$O$46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3" i="4" l="1"/>
  <c r="L43" i="4"/>
  <c r="L42" i="4" s="1"/>
  <c r="D14" i="3" s="1"/>
  <c r="J43" i="4"/>
  <c r="J42" i="4" s="1"/>
  <c r="C14" i="3" s="1"/>
  <c r="N42" i="4"/>
  <c r="N40" i="4"/>
  <c r="L40" i="4"/>
  <c r="L39" i="4" s="1"/>
  <c r="D13" i="3" s="1"/>
  <c r="J40" i="4"/>
  <c r="P40" i="4" s="1"/>
  <c r="P39" i="4" s="1"/>
  <c r="E13" i="3" s="1"/>
  <c r="N39" i="4"/>
  <c r="J39" i="4"/>
  <c r="N37" i="4"/>
  <c r="L37" i="4"/>
  <c r="J37" i="4"/>
  <c r="N36" i="4"/>
  <c r="L36" i="4"/>
  <c r="L33" i="4" s="1"/>
  <c r="D12" i="3" s="1"/>
  <c r="J36" i="4"/>
  <c r="N35" i="4"/>
  <c r="L35" i="4"/>
  <c r="J35" i="4"/>
  <c r="P35" i="4" s="1"/>
  <c r="Q35" i="4" s="1"/>
  <c r="N34" i="4"/>
  <c r="N33" i="4" s="1"/>
  <c r="L34" i="4"/>
  <c r="J34" i="4"/>
  <c r="P34" i="4" s="1"/>
  <c r="N31" i="4"/>
  <c r="L31" i="4"/>
  <c r="J31" i="4"/>
  <c r="N30" i="4"/>
  <c r="N27" i="4" s="1"/>
  <c r="L30" i="4"/>
  <c r="J30" i="4"/>
  <c r="P30" i="4" s="1"/>
  <c r="Q30" i="4" s="1"/>
  <c r="N29" i="4"/>
  <c r="L29" i="4"/>
  <c r="J29" i="4"/>
  <c r="N28" i="4"/>
  <c r="L28" i="4"/>
  <c r="L27" i="4" s="1"/>
  <c r="D11" i="3" s="1"/>
  <c r="J28" i="4"/>
  <c r="N25" i="4"/>
  <c r="L25" i="4"/>
  <c r="J25" i="4"/>
  <c r="N24" i="4"/>
  <c r="N22" i="4" s="1"/>
  <c r="L24" i="4"/>
  <c r="J24" i="4"/>
  <c r="J22" i="4" s="1"/>
  <c r="C10" i="3" s="1"/>
  <c r="N23" i="4"/>
  <c r="L23" i="4"/>
  <c r="L22" i="4" s="1"/>
  <c r="D10" i="3" s="1"/>
  <c r="J23" i="4"/>
  <c r="P20" i="4"/>
  <c r="Q20" i="4" s="1"/>
  <c r="N20" i="4"/>
  <c r="L20" i="4"/>
  <c r="J20" i="4"/>
  <c r="N19" i="4"/>
  <c r="L19" i="4"/>
  <c r="J19" i="4"/>
  <c r="P19" i="4" s="1"/>
  <c r="P18" i="4"/>
  <c r="Q18" i="4" s="1"/>
  <c r="N18" i="4"/>
  <c r="L18" i="4"/>
  <c r="L17" i="4" s="1"/>
  <c r="D9" i="3" s="1"/>
  <c r="J18" i="4"/>
  <c r="N17" i="4"/>
  <c r="N15" i="4"/>
  <c r="L15" i="4"/>
  <c r="J15" i="4"/>
  <c r="P15" i="4" s="1"/>
  <c r="Q15" i="4" s="1"/>
  <c r="N14" i="4"/>
  <c r="L14" i="4"/>
  <c r="J14" i="4"/>
  <c r="N13" i="4"/>
  <c r="L13" i="4"/>
  <c r="J13" i="4"/>
  <c r="N12" i="4"/>
  <c r="L12" i="4"/>
  <c r="J12" i="4"/>
  <c r="N11" i="4"/>
  <c r="L11" i="4"/>
  <c r="J11" i="4"/>
  <c r="P11" i="4" s="1"/>
  <c r="Q11" i="4" s="1"/>
  <c r="P10" i="4"/>
  <c r="Q10" i="4" s="1"/>
  <c r="N10" i="4"/>
  <c r="N8" i="4" s="1"/>
  <c r="N7" i="4" s="1"/>
  <c r="N6" i="4" s="1"/>
  <c r="L10" i="4"/>
  <c r="J10" i="4"/>
  <c r="N9" i="4"/>
  <c r="L9" i="4"/>
  <c r="L8" i="4" s="1"/>
  <c r="J9" i="4"/>
  <c r="C13" i="3"/>
  <c r="F28" i="1"/>
  <c r="F27" i="1"/>
  <c r="L11" i="1"/>
  <c r="L10" i="1"/>
  <c r="L9" i="1"/>
  <c r="L8" i="1"/>
  <c r="A3" i="1" a="1"/>
  <c r="A3" i="1" s="1"/>
  <c r="Q40" i="4" l="1"/>
  <c r="Q39" i="4" s="1"/>
  <c r="F13" i="3" s="1"/>
  <c r="P25" i="4"/>
  <c r="Q25" i="4" s="1"/>
  <c r="A6" i="1"/>
  <c r="P24" i="4"/>
  <c r="Q24" i="4" s="1"/>
  <c r="J8" i="4"/>
  <c r="P12" i="4"/>
  <c r="Q12" i="4" s="1"/>
  <c r="A7" i="1"/>
  <c r="A4" i="1" a="1"/>
  <c r="A4" i="1" s="1"/>
  <c r="A8" i="1" s="1"/>
  <c r="Q19" i="4"/>
  <c r="Q17" i="4" s="1"/>
  <c r="F9" i="3" s="1"/>
  <c r="P17" i="4"/>
  <c r="E9" i="3" s="1"/>
  <c r="Q31" i="4"/>
  <c r="C8" i="3"/>
  <c r="D8" i="3"/>
  <c r="L7" i="4"/>
  <c r="Q23" i="4"/>
  <c r="Q34" i="4"/>
  <c r="P31" i="4"/>
  <c r="C16" i="3"/>
  <c r="P9" i="4"/>
  <c r="Q9" i="4" s="1"/>
  <c r="P23" i="4"/>
  <c r="P22" i="4" s="1"/>
  <c r="E10" i="3" s="1"/>
  <c r="J27" i="4"/>
  <c r="C11" i="3" s="1"/>
  <c r="P37" i="4"/>
  <c r="Q37" i="4" s="1"/>
  <c r="P14" i="4"/>
  <c r="Q14" i="4" s="1"/>
  <c r="P29" i="4"/>
  <c r="Q29" i="4" s="1"/>
  <c r="J33" i="4"/>
  <c r="C12" i="3" s="1"/>
  <c r="P36" i="4"/>
  <c r="Q36" i="4" s="1"/>
  <c r="P43" i="4"/>
  <c r="P42" i="4" s="1"/>
  <c r="E14" i="3" s="1"/>
  <c r="P13" i="4"/>
  <c r="Q13" i="4" s="1"/>
  <c r="J17" i="4"/>
  <c r="C9" i="3" s="1"/>
  <c r="P28" i="4"/>
  <c r="Q28" i="4" s="1"/>
  <c r="E26" i="1"/>
  <c r="P33" i="4" l="1"/>
  <c r="E12" i="3" s="1"/>
  <c r="Q22" i="4"/>
  <c r="F10" i="3" s="1"/>
  <c r="Q33" i="4"/>
  <c r="F12" i="3" s="1"/>
  <c r="Q27" i="4"/>
  <c r="F11" i="3" s="1"/>
  <c r="Q43" i="4"/>
  <c r="Q42" i="4" s="1"/>
  <c r="F14" i="3" s="1"/>
  <c r="A11" i="1"/>
  <c r="A14" i="1"/>
  <c r="A5" i="1" a="1"/>
  <c r="A5" i="1" s="1"/>
  <c r="A9" i="1" s="1"/>
  <c r="Q8" i="4"/>
  <c r="D7" i="3"/>
  <c r="L6" i="4"/>
  <c r="D6" i="3" s="1"/>
  <c r="A10" i="1"/>
  <c r="A13" i="1"/>
  <c r="J7" i="4"/>
  <c r="P27" i="4"/>
  <c r="E11" i="3" s="1"/>
  <c r="P8" i="4"/>
  <c r="C18" i="3"/>
  <c r="C19" i="3"/>
  <c r="B18" i="3"/>
  <c r="B19" i="3"/>
  <c r="C17" i="3" l="1"/>
  <c r="C20" i="3" s="1"/>
  <c r="A15" i="1"/>
  <c r="A12" i="1"/>
  <c r="F8" i="3"/>
  <c r="Q7" i="4"/>
  <c r="E8" i="3"/>
  <c r="P7" i="4"/>
  <c r="A16" i="1"/>
  <c r="J6" i="4"/>
  <c r="C6" i="3" s="1"/>
  <c r="C7" i="3"/>
  <c r="E27" i="1"/>
  <c r="E28" i="1" l="1"/>
  <c r="P6" i="4"/>
  <c r="E6" i="3" s="1"/>
  <c r="E7" i="3"/>
  <c r="Q6" i="4"/>
  <c r="F6" i="3" s="1"/>
  <c r="F7" i="3"/>
</calcChain>
</file>

<file path=xl/sharedStrings.xml><?xml version="1.0" encoding="utf-8"?>
<sst xmlns="http://schemas.openxmlformats.org/spreadsheetml/2006/main" count="184" uniqueCount="117">
  <si>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</si>
  <si>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</si>
  <si>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</si>
  <si>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</si>
  <si>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</si>
  <si>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</si>
  <si>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</si>
  <si>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</si>
  <si>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</si>
  <si>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</si>
  <si>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</si>
  <si>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</si>
  <si>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</si>
  <si>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</si>
  <si>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</si>
  <si>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</si>
  <si>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Jedn. Cena</t>
  </si>
  <si>
    <t>Statutární město Ústí nad Labem</t>
  </si>
  <si>
    <t>Velká Hradební 2336/8</t>
  </si>
  <si>
    <t>40100  Ústí nad Labem</t>
  </si>
  <si>
    <t>CENOVÁ NABÍDKA</t>
  </si>
  <si>
    <t>www.usti-nad-labem.cz</t>
  </si>
  <si>
    <t>ZAKÁZKA</t>
  </si>
  <si>
    <t>Set Column width to</t>
  </si>
  <si>
    <t>Číslo:</t>
  </si>
  <si>
    <t>Zakázka:</t>
  </si>
  <si>
    <t>Hluboká - velkoplošná oprava komunikace</t>
  </si>
  <si>
    <t>Komentář:</t>
  </si>
  <si>
    <t>FIRMY</t>
  </si>
  <si>
    <t>REALIZAČNÍ TÝM</t>
  </si>
  <si>
    <t>Zpracovatel: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</si>
  <si>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</si>
  <si>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</si>
  <si>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</si>
  <si>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</si>
  <si>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</si>
  <si>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</si>
  <si>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</si>
  <si>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S/SO 01</t>
  </si>
  <si>
    <t>SO 01: Stavební objekt 01</t>
  </si>
  <si>
    <t>S/SO 01/001</t>
  </si>
  <si>
    <t>001: Zemní práce</t>
  </si>
  <si>
    <t>S/SO 01/005</t>
  </si>
  <si>
    <t>005: Komunikace pozemní</t>
  </si>
  <si>
    <t>S/SO 01/008</t>
  </si>
  <si>
    <t>008: Vedení dálková a přípojná</t>
  </si>
  <si>
    <t>S/SO 01/009</t>
  </si>
  <si>
    <t>009: Ostatní konstrukce a práce, bourání</t>
  </si>
  <si>
    <t>S/SO 01/099</t>
  </si>
  <si>
    <t>099: Přesun hmot a manipulace se sutí</t>
  </si>
  <si>
    <t>S/SO 01/V01</t>
  </si>
  <si>
    <t>V01: Průzkumné, geodetické a projektové práce</t>
  </si>
  <si>
    <t>S/SO 01/V03</t>
  </si>
  <si>
    <t>V03: Zařízení staveniště</t>
  </si>
  <si>
    <t>Hluboká - velkoplošná oprava komunikace - Nabídka</t>
  </si>
  <si>
    <t xml:space="preserve"> </t>
  </si>
  <si>
    <t>Stavba</t>
  </si>
  <si>
    <t>Objekt</t>
  </si>
  <si>
    <t>Oddíl</t>
  </si>
  <si>
    <t>SP</t>
  </si>
  <si>
    <t>113154533</t>
  </si>
  <si>
    <t>Frézování živičného krytu tl 50 mm pruh š do 1 m pl přes 500 do 2000 m2</t>
  </si>
  <si>
    <t>m2</t>
  </si>
  <si>
    <t>113201112</t>
  </si>
  <si>
    <t>Vytrhání obrub silničních ležatých</t>
  </si>
  <si>
    <t>m</t>
  </si>
  <si>
    <t>122111101</t>
  </si>
  <si>
    <t>Odkopávky a prokopávky v hornině třídy těžitelnosti I, skupiny 1 a 2 ručně</t>
  </si>
  <si>
    <t>m3</t>
  </si>
  <si>
    <t>181111111</t>
  </si>
  <si>
    <t>Plošná úprava terénu do 500 m2 zemina skupiny 1 až 4 nerovnosti přes 50 do 100 mm v rovinně a svahu do 1:5</t>
  </si>
  <si>
    <t>181351104</t>
  </si>
  <si>
    <t>Rozprostření ornice tl vrstvy přes 200 do 250 mm pl přes 100 do 500 m2 v rovině nebo ve svahu do 1:5 strojně</t>
  </si>
  <si>
    <t>181411131</t>
  </si>
  <si>
    <t>Založení parkového trávníku výsevem pl do 1000 m2 v rovině a ve svahu do 1:5</t>
  </si>
  <si>
    <t>H</t>
  </si>
  <si>
    <t>00572410</t>
  </si>
  <si>
    <t>osivo směs travní parková</t>
  </si>
  <si>
    <t>kg</t>
  </si>
  <si>
    <t>573231112</t>
  </si>
  <si>
    <t>Postřik živičný spojovací ze silniční emulze v množství 0,80 kg/m2</t>
  </si>
  <si>
    <t>577144111</t>
  </si>
  <si>
    <t>Asfaltový beton vrstva obrusná ACO 11+ (ABS) tř. I tl 50 mm š do 3 m z nemodifikovaného asfaltu</t>
  </si>
  <si>
    <t>565131111</t>
  </si>
  <si>
    <t>Vyrovnání povrchu dosavadních podkladů obalovaným kamenivem ACP (OK) tl 50 mm</t>
  </si>
  <si>
    <t>899133211</t>
  </si>
  <si>
    <t>Výšková úprava vtokové mříže uliční vpusti</t>
  </si>
  <si>
    <t>kus</t>
  </si>
  <si>
    <t>899132121</t>
  </si>
  <si>
    <t>Výšková úprava poklopu pevného s ošetřením podkladu</t>
  </si>
  <si>
    <t>899132213</t>
  </si>
  <si>
    <t>Výšková úprava poklopu samonivelačního nebo pevného hydrantového</t>
  </si>
  <si>
    <t>916131212</t>
  </si>
  <si>
    <t>Osazení silničního obrubníku betonového stojatého bez boční opěry do lože z betonu prostého</t>
  </si>
  <si>
    <t>59217031</t>
  </si>
  <si>
    <t>obrubník silniční betonový 1000x150x250mm</t>
  </si>
  <si>
    <t>919121233</t>
  </si>
  <si>
    <t>Těsnění spár zálivkou za studena pro komůrky š 20 mm hl 40 mm bez těsnicího profilu</t>
  </si>
  <si>
    <t>919112233</t>
  </si>
  <si>
    <t>Řezání spár pro vytvoření komůrky š 20 mm hl 40 mm pro těsnící zálivku v živičném krytu</t>
  </si>
  <si>
    <t>997221571</t>
  </si>
  <si>
    <t>Vodorovná doprava vybouraných hmot do 15 km</t>
  </si>
  <si>
    <t>t</t>
  </si>
  <si>
    <t>997221875</t>
  </si>
  <si>
    <t>Poplatek za uložení na recyklační skládce (skládkovné) stavebního odpadu asfaltového bez obsahu dehtu</t>
  </si>
  <si>
    <t>997221615</t>
  </si>
  <si>
    <t>Poplatek za uložení na skládce (skládkovné) stavebního odpadu betonového kód odpadu 17 01 01</t>
  </si>
  <si>
    <t>997221611</t>
  </si>
  <si>
    <t>Nakládání suti na dopravní prostředky pro vodorovnou dopravu</t>
  </si>
  <si>
    <t>ON</t>
  </si>
  <si>
    <t>011403000</t>
  </si>
  <si>
    <t>Průzkum výskytu nebezpečných látek a jevů</t>
  </si>
  <si>
    <t>ks</t>
  </si>
  <si>
    <t>034303000</t>
  </si>
  <si>
    <t>Dopravní značení na staveništi</t>
  </si>
  <si>
    <t>kpl</t>
  </si>
  <si>
    <t>Uchazeč: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</si>
</sst>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9" formatCode="_(#,##0.000_);[Red]\-\ #,##0.000_);&quot;–&quot;??;_(@_)"/>
  </numFmts>
  <fonts count="22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3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0" fillId="0" borderId="0" xfId="0" applyFont="1" applyAlignment="1">
      <alignment horizontal="center"/>
    </xf>
    <xf numFmtId="0" fontId="14" fillId="0" borderId="0" xfId="0" applyFont="1"/>
    <xf numFmtId="0" fontId="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21" fillId="0" borderId="0" xfId="0" applyFont="1"/>
    <xf numFmtId="0" fontId="21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4" fillId="0" borderId="1" xfId="0" applyFont="1" applyBorder="1"/>
    <xf numFmtId="0" fontId="15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4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164" fontId="6" fillId="0" borderId="0" xfId="0" applyNumberFormat="1" applyFont="1"/>
    <xf numFmtId="164" fontId="6" fillId="0" borderId="1" xfId="0" applyNumberFormat="1" applyFont="1" applyBorder="1"/>
    <xf numFmtId="169" fontId="6" fillId="0" borderId="0" xfId="0" applyNumberFormat="1" applyFont="1"/>
    <xf numFmtId="169" fontId="10" fillId="0" borderId="0" xfId="0" applyNumberFormat="1" applyFont="1"/>
    <xf numFmtId="169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9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9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9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9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9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9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9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49" fontId="10" fillId="0" borderId="0" xfId="0" applyNumberFormat="1" applyFont="1"/>
    <xf numFmtId="165" fontId="6" fillId="0" borderId="0" xfId="0" applyNumberFormat="1" applyFont="1"/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9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9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9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2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right" vertical="top"/>
    </xf>
    <xf numFmtId="49" fontId="13" fillId="0" borderId="3" xfId="0" applyNumberFormat="1" applyFont="1" applyBorder="1" applyAlignment="1">
      <alignment horizontal="left" vertical="top" wrapText="1"/>
    </xf>
    <xf numFmtId="169" fontId="13" fillId="0" borderId="3" xfId="0" applyNumberFormat="1" applyFont="1" applyBorder="1" applyAlignment="1">
      <alignment horizontal="right" vertical="top"/>
    </xf>
    <xf numFmtId="165" fontId="13" fillId="0" borderId="3" xfId="0" applyNumberFormat="1" applyFont="1" applyBorder="1" applyAlignment="1" applyProtection="1">
      <alignment horizontal="right" vertical="top"/>
      <protection locked="0"/>
    </xf>
    <xf numFmtId="164" fontId="13" fillId="0" borderId="3" xfId="0" applyNumberFormat="1" applyFont="1" applyBorder="1" applyAlignment="1">
      <alignment horizontal="right" vertical="top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>
      <alignment shrinkToFit="1"/>
    </xf>
    <xf numFmtId="0" fontId="2" fillId="0" borderId="0" xfId="0" applyFont="1" applyAlignment="1">
      <alignment horizontal="left" vertical="top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opLeftCell="B1" zoomScaleNormal="100" workbookViewId="0">
      <selection activeCell="E21" activeCellId="3" sqref="E9:H9 E11:H11 E16:H16 E21:H21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7"/>
      <c r="B1" s="7"/>
      <c r="C1" s="13" t="s">
        <v>17</v>
      </c>
    </row>
    <row r="2" spans="1:12" ht="11.25" x14ac:dyDescent="0.2">
      <c r="A2" s="9">
        <v>0</v>
      </c>
      <c r="C2" s="13" t="s">
        <v>18</v>
      </c>
    </row>
    <row r="3" spans="1:12" ht="11.25" customHeight="1" x14ac:dyDescent="0.2">
      <c r="A3" s="9">
        <f t="array" ref="A3">INDEX(VAT_RATES,MATCH(0,COUNTIF($A$1:A2,VAT_RATES),0))</f>
        <v>21</v>
      </c>
      <c r="C3" s="13" t="s">
        <v>19</v>
      </c>
      <c r="D3" s="111" t="s">
        <v>20</v>
      </c>
      <c r="E3" s="112"/>
      <c r="F3" s="112"/>
      <c r="G3" s="112"/>
    </row>
    <row r="4" spans="1:12" ht="11.25" customHeight="1" x14ac:dyDescent="0.2">
      <c r="A4" s="9" t="e">
        <f t="array" ref="A4">INDEX(VAT_RATES,MATCH(0,COUNTIF($A$1:A3,VAT_RATES),0))</f>
        <v>#N/A</v>
      </c>
      <c r="C4" s="14" t="s">
        <v>21</v>
      </c>
      <c r="D4" s="112"/>
      <c r="E4" s="112"/>
      <c r="F4" s="112"/>
      <c r="G4" s="112"/>
    </row>
    <row r="5" spans="1:12" ht="12.75" x14ac:dyDescent="0.2">
      <c r="A5" s="9" t="e">
        <f t="array" ref="A5">INDEX(VAT_RATES,MATCH(0,COUNTIF($A$1:A4,VAT_RATES),0))</f>
        <v>#N/A</v>
      </c>
      <c r="C5" s="15"/>
      <c r="D5" s="16"/>
      <c r="E5" s="16"/>
      <c r="F5" s="16"/>
      <c r="G5" s="16"/>
      <c r="H5" s="16"/>
      <c r="L5" s="17"/>
    </row>
    <row r="6" spans="1:12" ht="12.75" customHeight="1" x14ac:dyDescent="0.15">
      <c r="A6" s="9">
        <f>SUMIF(GROUP_ID,"",ITEM_PRICES)</f>
        <v>0</v>
      </c>
      <c r="C6" s="18"/>
      <c r="D6" s="18"/>
      <c r="E6" s="18"/>
      <c r="F6" s="18"/>
      <c r="G6" s="18"/>
      <c r="H6" s="18"/>
      <c r="K6" s="6"/>
      <c r="L6" s="6"/>
    </row>
    <row r="7" spans="1:12" s="11" customFormat="1" ht="15.2" customHeight="1" x14ac:dyDescent="0.2">
      <c r="A7" s="11">
        <f>IF(ISNUMBER($A$3),SUMIF(VAT_RATES,$A$3,ITEM_PRICES),0)</f>
        <v>0</v>
      </c>
      <c r="C7" s="19"/>
      <c r="D7" s="20"/>
      <c r="E7" s="104" t="s">
        <v>22</v>
      </c>
      <c r="F7" s="104"/>
      <c r="G7" s="20"/>
      <c r="H7" s="20"/>
      <c r="I7" s="12"/>
      <c r="J7" s="21"/>
      <c r="K7" s="21"/>
      <c r="L7" s="22" t="s">
        <v>23</v>
      </c>
    </row>
    <row r="8" spans="1:12" x14ac:dyDescent="0.15">
      <c r="A8" s="9">
        <f>IF(ISNUMBER($A$4),SUMIF(VAT_RATES,$A$4,ITEM_PRICES),0)</f>
        <v>0</v>
      </c>
      <c r="C8" s="18"/>
      <c r="D8" s="18"/>
      <c r="E8" s="18"/>
      <c r="F8" s="18"/>
      <c r="G8" s="18"/>
      <c r="H8" s="18"/>
      <c r="K8" s="6"/>
      <c r="L8" s="23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4" t="s">
        <v>24</v>
      </c>
      <c r="E9" s="105"/>
      <c r="F9" s="106"/>
      <c r="G9" s="106"/>
      <c r="H9" s="106"/>
      <c r="J9" s="26"/>
      <c r="K9" s="26"/>
      <c r="L9" s="25">
        <f>E9</f>
        <v>0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4" t="s">
        <v>25</v>
      </c>
      <c r="E10" s="106" t="s">
        <v>26</v>
      </c>
      <c r="F10" s="106"/>
      <c r="G10" s="106"/>
      <c r="H10" s="106"/>
      <c r="J10" s="26"/>
      <c r="K10" s="26"/>
      <c r="L10" s="25" t="str">
        <f>E10</f>
        <v>Hluboká - velkoplošná oprava komunikace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4" t="s">
        <v>27</v>
      </c>
      <c r="E11" s="105"/>
      <c r="F11" s="106"/>
      <c r="G11" s="106"/>
      <c r="H11" s="106"/>
      <c r="J11" s="26"/>
      <c r="K11" s="26"/>
      <c r="L11" s="25">
        <f>E11</f>
        <v>0</v>
      </c>
    </row>
    <row r="12" spans="1:12" x14ac:dyDescent="0.15">
      <c r="A12" s="9" t="str">
        <f>IF($A9=0,"","DPH " &amp; $A5 &amp; " % ze základny: " &amp; TEXT($A9,"# ##0"))</f>
        <v/>
      </c>
      <c r="C12" s="27"/>
      <c r="D12" s="27"/>
      <c r="E12" s="27"/>
      <c r="F12" s="27"/>
      <c r="G12" s="27"/>
      <c r="H12" s="27"/>
      <c r="J12" s="6"/>
      <c r="K12" s="6"/>
    </row>
    <row r="13" spans="1:12" x14ac:dyDescent="0.15">
      <c r="A13" s="9" t="str">
        <f>IF($A7=0,"",$A7*$A3/100)</f>
        <v/>
      </c>
      <c r="C13" s="18"/>
      <c r="D13" s="18"/>
      <c r="E13" s="18"/>
      <c r="F13" s="18"/>
      <c r="G13" s="18"/>
      <c r="H13" s="18"/>
      <c r="J13" s="6"/>
      <c r="K13" s="6"/>
    </row>
    <row r="14" spans="1:12" s="12" customFormat="1" ht="15.75" x14ac:dyDescent="0.25">
      <c r="A14" s="12" t="str">
        <f>IF($A8=0,"",$A8*$A4/100)</f>
        <v/>
      </c>
      <c r="C14" s="11"/>
      <c r="D14" s="11"/>
      <c r="E14" s="107" t="s">
        <v>28</v>
      </c>
      <c r="F14" s="108"/>
      <c r="G14" s="11"/>
      <c r="H14" s="11"/>
      <c r="J14" s="21"/>
      <c r="K14" s="21"/>
    </row>
    <row r="15" spans="1:12" x14ac:dyDescent="0.15">
      <c r="A15" s="9" t="str">
        <f>IF($A9=0,"",$A9*$A5/100)</f>
        <v/>
      </c>
      <c r="C15" s="18"/>
      <c r="D15" s="18"/>
      <c r="E15" s="18"/>
      <c r="F15" s="18"/>
      <c r="G15" s="18"/>
      <c r="H15" s="18"/>
      <c r="J15" s="6"/>
      <c r="K15" s="6"/>
    </row>
    <row r="16" spans="1:12" customFormat="1" ht="12.75" x14ac:dyDescent="0.2">
      <c r="A16">
        <f>SUM(A13:A15)</f>
        <v>0</v>
      </c>
      <c r="C16" s="1"/>
      <c r="D16" s="24" t="s">
        <v>116</v>
      </c>
      <c r="E16" s="109"/>
      <c r="F16" s="110"/>
      <c r="G16" s="110"/>
      <c r="H16" s="110"/>
      <c r="J16" s="26"/>
      <c r="K16" s="26"/>
    </row>
    <row r="17" spans="1:12" x14ac:dyDescent="0.15">
      <c r="A17" s="6"/>
      <c r="B17" s="6"/>
      <c r="C17" s="27"/>
      <c r="D17" s="27"/>
      <c r="E17" s="27"/>
      <c r="F17" s="27"/>
      <c r="G17" s="27"/>
      <c r="H17" s="27"/>
      <c r="J17" s="6"/>
      <c r="K17" s="6"/>
    </row>
    <row r="18" spans="1:12" x14ac:dyDescent="0.15">
      <c r="C18" s="18"/>
      <c r="D18" s="18"/>
      <c r="E18" s="18"/>
      <c r="F18" s="18"/>
      <c r="G18" s="18"/>
      <c r="H18" s="18"/>
      <c r="J18" s="6"/>
      <c r="K18" s="6"/>
    </row>
    <row r="19" spans="1:12" s="12" customFormat="1" ht="15.75" x14ac:dyDescent="0.25">
      <c r="C19" s="11"/>
      <c r="D19" s="28"/>
      <c r="E19" s="107" t="s">
        <v>29</v>
      </c>
      <c r="F19" s="108"/>
      <c r="G19" s="11"/>
      <c r="H19" s="11"/>
      <c r="J19" s="21"/>
      <c r="K19" s="21"/>
    </row>
    <row r="20" spans="1:12" x14ac:dyDescent="0.15">
      <c r="C20" s="18"/>
      <c r="D20" s="18"/>
      <c r="E20" s="18"/>
      <c r="F20" s="18"/>
      <c r="G20" s="18"/>
      <c r="H20" s="18"/>
      <c r="J20" s="6"/>
      <c r="K20" s="6"/>
    </row>
    <row r="21" spans="1:12" customFormat="1" ht="12.75" x14ac:dyDescent="0.2">
      <c r="C21" s="1"/>
      <c r="D21" s="24" t="s">
        <v>30</v>
      </c>
      <c r="E21" s="113"/>
      <c r="F21" s="110"/>
      <c r="G21" s="110"/>
      <c r="H21" s="110"/>
      <c r="J21" s="26"/>
      <c r="K21" s="26"/>
    </row>
    <row r="22" spans="1:12" x14ac:dyDescent="0.15">
      <c r="C22" s="27"/>
      <c r="D22" s="27"/>
      <c r="E22" s="27"/>
      <c r="F22" s="27"/>
      <c r="G22" s="27"/>
      <c r="H22" s="27"/>
      <c r="J22" s="6"/>
      <c r="K22" s="6"/>
    </row>
    <row r="23" spans="1:12" x14ac:dyDescent="0.15">
      <c r="C23" s="18"/>
      <c r="D23" s="29"/>
      <c r="E23" s="18"/>
      <c r="F23" s="18"/>
      <c r="G23" s="18"/>
      <c r="H23" s="18"/>
      <c r="J23" s="6"/>
      <c r="K23" s="6"/>
    </row>
    <row r="24" spans="1:12" s="12" customFormat="1" ht="15.75" x14ac:dyDescent="0.25">
      <c r="C24" s="11"/>
      <c r="D24" s="28"/>
      <c r="E24" s="107" t="s">
        <v>31</v>
      </c>
      <c r="F24" s="108"/>
      <c r="G24" s="11"/>
      <c r="H24" s="11"/>
      <c r="J24" s="21"/>
      <c r="K24" s="21"/>
    </row>
    <row r="25" spans="1:12" x14ac:dyDescent="0.15">
      <c r="C25" s="18"/>
      <c r="D25" s="29"/>
      <c r="E25" s="18"/>
      <c r="F25" s="18"/>
      <c r="G25" s="18"/>
      <c r="H25" s="18"/>
      <c r="J25" s="6"/>
      <c r="K25" s="6"/>
    </row>
    <row r="26" spans="1:12" customFormat="1" ht="12.75" x14ac:dyDescent="0.2">
      <c r="C26" s="1"/>
      <c r="D26" s="24" t="s">
        <v>32</v>
      </c>
      <c r="E26" s="30">
        <f ca="1">INDIRECT("A6")</f>
        <v>0</v>
      </c>
      <c r="F26" s="5" t="s">
        <v>33</v>
      </c>
      <c r="G26" s="1"/>
      <c r="H26" s="1"/>
      <c r="I26" s="31"/>
      <c r="J26" s="26"/>
      <c r="K26" s="26"/>
      <c r="L26" s="26"/>
    </row>
    <row r="27" spans="1:12" customFormat="1" ht="12.75" x14ac:dyDescent="0.2">
      <c r="C27" s="1"/>
      <c r="D27" s="24" t="s">
        <v>34</v>
      </c>
      <c r="E27" s="32">
        <f ca="1">INDIRECT("A16")</f>
        <v>0</v>
      </c>
      <c r="F27" s="1" t="str">
        <f>F26</f>
        <v>Kč</v>
      </c>
      <c r="G27" s="1"/>
      <c r="H27" s="1"/>
      <c r="I27" s="31"/>
      <c r="J27" s="26"/>
      <c r="K27" s="26"/>
      <c r="L27" s="33"/>
    </row>
    <row r="28" spans="1:12" customFormat="1" ht="12.75" x14ac:dyDescent="0.2">
      <c r="C28" s="1"/>
      <c r="D28" s="24" t="s">
        <v>35</v>
      </c>
      <c r="E28" s="32">
        <f ca="1">E26+E27</f>
        <v>0</v>
      </c>
      <c r="F28" s="1" t="str">
        <f>F26</f>
        <v>Kč</v>
      </c>
      <c r="G28" s="1"/>
      <c r="H28" s="1"/>
      <c r="I28" s="31"/>
      <c r="J28" s="26"/>
      <c r="K28" s="26"/>
      <c r="L28" s="26"/>
    </row>
    <row r="29" spans="1:12" x14ac:dyDescent="0.15">
      <c r="C29" s="34"/>
      <c r="D29" s="34"/>
      <c r="E29" s="34"/>
      <c r="F29" s="34"/>
      <c r="G29" s="34"/>
      <c r="H29" s="34"/>
    </row>
    <row r="30" spans="1:12" x14ac:dyDescent="0.15">
      <c r="C30" s="7"/>
    </row>
    <row r="31" spans="1:12" x14ac:dyDescent="0.15">
      <c r="C31" s="7"/>
    </row>
    <row r="32" spans="1:12" x14ac:dyDescent="0.15">
      <c r="C32" s="7"/>
    </row>
    <row r="33" spans="3:3" x14ac:dyDescent="0.15">
      <c r="C33" s="7"/>
    </row>
    <row r="34" spans="3:3" x14ac:dyDescent="0.15">
      <c r="C34" s="7"/>
    </row>
    <row r="35" spans="3:3" x14ac:dyDescent="0.15">
      <c r="C35" s="7"/>
    </row>
    <row r="36" spans="3:3" x14ac:dyDescent="0.15">
      <c r="C36" s="7"/>
    </row>
    <row r="37" spans="3:3" x14ac:dyDescent="0.15">
      <c r="C37" s="7"/>
    </row>
    <row r="38" spans="3:3" x14ac:dyDescent="0.15">
      <c r="C38" s="7"/>
    </row>
    <row r="39" spans="3:3" x14ac:dyDescent="0.15">
      <c r="C39" s="7"/>
    </row>
    <row r="40" spans="3:3" x14ac:dyDescent="0.15">
      <c r="C40" s="7"/>
    </row>
    <row r="41" spans="3:3" x14ac:dyDescent="0.15">
      <c r="C41" s="7"/>
    </row>
    <row r="42" spans="3:3" x14ac:dyDescent="0.15">
      <c r="C42" s="7"/>
    </row>
    <row r="43" spans="3:3" x14ac:dyDescent="0.15">
      <c r="C43" s="7"/>
    </row>
    <row r="44" spans="3:3" x14ac:dyDescent="0.15">
      <c r="C44" s="7"/>
    </row>
  </sheetData>
  <sheetProtection algorithmName="SHA-512" hashValue="OoEQL9b7xY8Dk+CLTRjoNeTXvq/BupniAI5rwsJUTlDs3fdIxOoeWmAAY6JqBHlfNs9xpU/0YCU6XMld56A15Q==" saltValue="IRo4DpAKn26327ZZJX0J0Q==" spinCount="100000" sheet="1" objects="1" scenarios="1"/>
  <protectedRanges>
    <protectedRange sqref="E9:H9 E11:H11 E16:H16 E21:H21" name="Oblast1"/>
  </protectedRanges>
  <mergeCells count="10">
    <mergeCell ref="E16:H16"/>
    <mergeCell ref="D3:G4"/>
    <mergeCell ref="E19:F19"/>
    <mergeCell ref="E21:H21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22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2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19" t="s">
        <v>54</v>
      </c>
    </row>
    <row r="2" spans="1:8" ht="15.75" x14ac:dyDescent="0.15">
      <c r="B2" s="19" t="s">
        <v>55</v>
      </c>
      <c r="C2" s="37"/>
      <c r="D2" s="39"/>
      <c r="E2" s="37"/>
      <c r="F2" s="37"/>
    </row>
    <row r="3" spans="1:8" ht="7.5" customHeight="1" x14ac:dyDescent="0.15">
      <c r="A3" s="6"/>
      <c r="B3" s="35"/>
      <c r="C3" s="37"/>
      <c r="D3" s="40"/>
      <c r="E3" s="42"/>
      <c r="F3" s="42"/>
      <c r="G3" s="8"/>
    </row>
    <row r="4" spans="1:8" ht="11.25" x14ac:dyDescent="0.2">
      <c r="A4" s="4"/>
      <c r="B4" s="43" t="s">
        <v>3</v>
      </c>
      <c r="C4" s="44" t="s">
        <v>9</v>
      </c>
      <c r="D4" s="45" t="s">
        <v>11</v>
      </c>
      <c r="E4" s="44" t="s">
        <v>2</v>
      </c>
      <c r="F4" s="44" t="s">
        <v>15</v>
      </c>
      <c r="G4" s="6"/>
      <c r="H4" s="8"/>
    </row>
    <row r="5" spans="1:8" ht="7.5" customHeight="1" x14ac:dyDescent="0.15">
      <c r="B5" s="35"/>
      <c r="C5" s="37"/>
      <c r="D5" s="39"/>
      <c r="E5" s="37"/>
      <c r="F5" s="37"/>
      <c r="G5" s="8"/>
    </row>
    <row r="6" spans="1:8" ht="12" x14ac:dyDescent="0.15">
      <c r="A6" s="58" t="s">
        <v>36</v>
      </c>
      <c r="B6" s="59" t="s">
        <v>37</v>
      </c>
      <c r="C6" s="60">
        <f>VLOOKUP($A6,Zakázka!$A:$Q,10,FALSE)</f>
        <v>0</v>
      </c>
      <c r="D6" s="61">
        <f>VLOOKUP($A6,Zakázka!$A:$Q,12,FALSE)</f>
        <v>74.638360000000006</v>
      </c>
      <c r="E6" s="60">
        <f>VLOOKUP($A6,Zakázka!$A:$Q,16,FALSE)</f>
        <v>0</v>
      </c>
      <c r="F6" s="60">
        <f>VLOOKUP($A6,Zakázka!$A:$Q,17,FALSE)</f>
        <v>0</v>
      </c>
      <c r="G6" s="6"/>
      <c r="H6" s="8"/>
    </row>
    <row r="7" spans="1:8" ht="12" outlineLevel="1" x14ac:dyDescent="0.15">
      <c r="A7" s="62" t="s">
        <v>38</v>
      </c>
      <c r="B7" s="63" t="s">
        <v>39</v>
      </c>
      <c r="C7" s="64">
        <f>VLOOKUP($A7,Zakázka!$A:$Q,10,FALSE)</f>
        <v>0</v>
      </c>
      <c r="D7" s="65">
        <f>VLOOKUP($A7,Zakázka!$A:$Q,12,FALSE)</f>
        <v>74.638360000000006</v>
      </c>
      <c r="E7" s="64">
        <f>VLOOKUP($A7,Zakázka!$A:$Q,16,FALSE)</f>
        <v>0</v>
      </c>
      <c r="F7" s="64">
        <f>VLOOKUP($A7,Zakázka!$A:$Q,17,FALSE)</f>
        <v>0</v>
      </c>
      <c r="G7" s="6"/>
      <c r="H7" s="8"/>
    </row>
    <row r="8" spans="1:8" ht="11.25" outlineLevel="2" x14ac:dyDescent="0.15">
      <c r="A8" s="66" t="s">
        <v>40</v>
      </c>
      <c r="B8" s="67" t="s">
        <v>41</v>
      </c>
      <c r="C8" s="68">
        <f>VLOOKUP($A8,Zakázka!$A:$Q,10,FALSE)</f>
        <v>0</v>
      </c>
      <c r="D8" s="69">
        <f>VLOOKUP($A8,Zakázka!$A:$Q,12,FALSE)</f>
        <v>7.0800000000000004E-3</v>
      </c>
      <c r="E8" s="68">
        <f>VLOOKUP($A8,Zakázka!$A:$Q,16,FALSE)</f>
        <v>0</v>
      </c>
      <c r="F8" s="68">
        <f>VLOOKUP($A8,Zakázka!$A:$Q,17,FALSE)</f>
        <v>0</v>
      </c>
      <c r="G8" s="6"/>
      <c r="H8" s="8"/>
    </row>
    <row r="9" spans="1:8" ht="11.25" outlineLevel="2" x14ac:dyDescent="0.15">
      <c r="A9" s="66" t="s">
        <v>42</v>
      </c>
      <c r="B9" s="67" t="s">
        <v>43</v>
      </c>
      <c r="C9" s="68">
        <f>VLOOKUP($A9,Zakázka!$A:$Q,10,FALSE)</f>
        <v>0</v>
      </c>
      <c r="D9" s="69">
        <f>VLOOKUP($A9,Zakázka!$A:$Q,12,FALSE)</f>
        <v>42.597239999999999</v>
      </c>
      <c r="E9" s="68">
        <f>VLOOKUP($A9,Zakázka!$A:$Q,16,FALSE)</f>
        <v>0</v>
      </c>
      <c r="F9" s="68">
        <f>VLOOKUP($A9,Zakázka!$A:$Q,17,FALSE)</f>
        <v>0</v>
      </c>
      <c r="G9" s="6"/>
      <c r="H9" s="8"/>
    </row>
    <row r="10" spans="1:8" ht="11.25" outlineLevel="2" x14ac:dyDescent="0.15">
      <c r="A10" s="66" t="s">
        <v>44</v>
      </c>
      <c r="B10" s="67" t="s">
        <v>45</v>
      </c>
      <c r="C10" s="68">
        <f>VLOOKUP($A10,Zakázka!$A:$Q,10,FALSE)</f>
        <v>0</v>
      </c>
      <c r="D10" s="69">
        <f>VLOOKUP($A10,Zakázka!$A:$Q,12,FALSE)</f>
        <v>6.4286799999999991</v>
      </c>
      <c r="E10" s="68">
        <f>VLOOKUP($A10,Zakázka!$A:$Q,16,FALSE)</f>
        <v>0</v>
      </c>
      <c r="F10" s="68">
        <f>VLOOKUP($A10,Zakázka!$A:$Q,17,FALSE)</f>
        <v>0</v>
      </c>
      <c r="G10" s="6"/>
      <c r="H10" s="8"/>
    </row>
    <row r="11" spans="1:8" ht="11.25" outlineLevel="2" x14ac:dyDescent="0.15">
      <c r="A11" s="66" t="s">
        <v>46</v>
      </c>
      <c r="B11" s="67" t="s">
        <v>47</v>
      </c>
      <c r="C11" s="68">
        <f>VLOOKUP($A11,Zakázka!$A:$Q,10,FALSE)</f>
        <v>0</v>
      </c>
      <c r="D11" s="69">
        <f>VLOOKUP($A11,Zakázka!$A:$Q,12,FALSE)</f>
        <v>25.605360000000005</v>
      </c>
      <c r="E11" s="68">
        <f>VLOOKUP($A11,Zakázka!$A:$Q,16,FALSE)</f>
        <v>0</v>
      </c>
      <c r="F11" s="68">
        <f>VLOOKUP($A11,Zakázka!$A:$Q,17,FALSE)</f>
        <v>0</v>
      </c>
      <c r="G11" s="6"/>
      <c r="H11" s="8"/>
    </row>
    <row r="12" spans="1:8" ht="11.25" outlineLevel="2" x14ac:dyDescent="0.15">
      <c r="A12" s="66" t="s">
        <v>48</v>
      </c>
      <c r="B12" s="67" t="s">
        <v>49</v>
      </c>
      <c r="C12" s="68">
        <f>VLOOKUP($A12,Zakázka!$A:$Q,10,FALSE)</f>
        <v>0</v>
      </c>
      <c r="D12" s="69">
        <f>VLOOKUP($A12,Zakázka!$A:$Q,12,FALSE)</f>
        <v>0</v>
      </c>
      <c r="E12" s="68">
        <f>VLOOKUP($A12,Zakázka!$A:$Q,16,FALSE)</f>
        <v>0</v>
      </c>
      <c r="F12" s="68">
        <f>VLOOKUP($A12,Zakázka!$A:$Q,17,FALSE)</f>
        <v>0</v>
      </c>
      <c r="G12" s="6"/>
      <c r="H12" s="8"/>
    </row>
    <row r="13" spans="1:8" ht="11.25" outlineLevel="2" x14ac:dyDescent="0.15">
      <c r="A13" s="66" t="s">
        <v>50</v>
      </c>
      <c r="B13" s="67" t="s">
        <v>51</v>
      </c>
      <c r="C13" s="68">
        <f>VLOOKUP($A13,Zakázka!$A:$Q,10,FALSE)</f>
        <v>0</v>
      </c>
      <c r="D13" s="69">
        <f>VLOOKUP($A13,Zakázka!$A:$Q,12,FALSE)</f>
        <v>0</v>
      </c>
      <c r="E13" s="68">
        <f>VLOOKUP($A13,Zakázka!$A:$Q,16,FALSE)</f>
        <v>0</v>
      </c>
      <c r="F13" s="68">
        <f>VLOOKUP($A13,Zakázka!$A:$Q,17,FALSE)</f>
        <v>0</v>
      </c>
      <c r="G13" s="6"/>
      <c r="H13" s="8"/>
    </row>
    <row r="14" spans="1:8" ht="11.25" outlineLevel="2" x14ac:dyDescent="0.15">
      <c r="A14" s="66" t="s">
        <v>52</v>
      </c>
      <c r="B14" s="67" t="s">
        <v>53</v>
      </c>
      <c r="C14" s="68">
        <f>VLOOKUP($A14,Zakázka!$A:$Q,10,FALSE)</f>
        <v>0</v>
      </c>
      <c r="D14" s="69">
        <f>VLOOKUP($A14,Zakázka!$A:$Q,12,FALSE)</f>
        <v>0</v>
      </c>
      <c r="E14" s="68">
        <f>VLOOKUP($A14,Zakázka!$A:$Q,16,FALSE)</f>
        <v>0</v>
      </c>
      <c r="F14" s="68">
        <f>VLOOKUP($A14,Zakázka!$A:$Q,17,FALSE)</f>
        <v>0</v>
      </c>
      <c r="G14" s="6"/>
      <c r="H14" s="8"/>
    </row>
    <row r="15" spans="1:8" ht="7.5" customHeight="1" x14ac:dyDescent="0.15">
      <c r="B15" s="36"/>
      <c r="C15" s="38"/>
      <c r="D15" s="41"/>
      <c r="E15" s="38"/>
      <c r="F15" s="38"/>
      <c r="G15" s="8"/>
    </row>
    <row r="16" spans="1:8" ht="12.75" x14ac:dyDescent="0.2">
      <c r="A16" s="5"/>
      <c r="B16" s="46" t="s">
        <v>1</v>
      </c>
      <c r="C16" s="47">
        <f>SUMIF(GROUP_ID,"",ITEM_PRICES)</f>
        <v>0</v>
      </c>
      <c r="D16" s="48"/>
      <c r="E16" s="49"/>
      <c r="F16" s="49"/>
      <c r="G16" s="6"/>
      <c r="H16" s="8"/>
    </row>
    <row r="17" spans="1:8" ht="12.75" x14ac:dyDescent="0.2">
      <c r="A17" s="5"/>
      <c r="B17" s="46" t="s">
        <v>2</v>
      </c>
      <c r="C17" s="47">
        <f ca="1">SUM(C18:C19)</f>
        <v>0</v>
      </c>
      <c r="D17" s="48"/>
      <c r="E17" s="49"/>
      <c r="F17" s="49"/>
      <c r="G17" s="6"/>
      <c r="H17" s="8"/>
    </row>
    <row r="18" spans="1:8" ht="12.75" x14ac:dyDescent="0.2">
      <c r="A18" s="1"/>
      <c r="B18" s="50" t="str">
        <f ca="1">INDIRECT(ADDRESS(10,1,,,"Krycí List"))</f>
        <v/>
      </c>
      <c r="C18" s="51" t="str">
        <f ca="1">INDIRECT(ADDRESS(13,1,,,"Krycí List"))</f>
        <v/>
      </c>
      <c r="D18" s="52"/>
      <c r="E18" s="53"/>
      <c r="F18" s="53"/>
      <c r="G18" s="6"/>
      <c r="H18" s="8"/>
    </row>
    <row r="19" spans="1:8" ht="12.75" x14ac:dyDescent="0.2">
      <c r="A19" s="1"/>
      <c r="B19" s="54" t="str">
        <f ca="1">INDIRECT(ADDRESS(11,1,,,"Krycí List"))</f>
        <v/>
      </c>
      <c r="C19" s="55" t="str">
        <f ca="1">INDIRECT(ADDRESS(14,1,,,"Krycí List"))</f>
        <v/>
      </c>
      <c r="D19" s="56"/>
      <c r="E19" s="57"/>
      <c r="F19" s="57"/>
      <c r="G19" s="6"/>
      <c r="H19" s="8"/>
    </row>
    <row r="20" spans="1:8" ht="12.75" x14ac:dyDescent="0.2">
      <c r="A20" s="5"/>
      <c r="B20" s="46" t="s">
        <v>0</v>
      </c>
      <c r="C20" s="47">
        <f ca="1">C16+C17</f>
        <v>0</v>
      </c>
      <c r="D20" s="48"/>
      <c r="E20" s="49"/>
      <c r="F20" s="49"/>
      <c r="G20" s="6"/>
      <c r="H20" s="8"/>
    </row>
    <row r="21" spans="1:8" x14ac:dyDescent="0.15">
      <c r="B21" s="35"/>
      <c r="C21" s="37"/>
      <c r="D21" s="39"/>
      <c r="E21" s="37"/>
      <c r="F21" s="37"/>
    </row>
    <row r="22" spans="1:8" x14ac:dyDescent="0.15">
      <c r="B22" s="6"/>
      <c r="C22" s="8"/>
      <c r="D22" s="6"/>
      <c r="E22" s="8"/>
      <c r="F22" s="8"/>
    </row>
  </sheetData>
  <sheetProtection algorithmName="SHA-512" hashValue="LZ8TsrioaBh44ThaF4YFTyJFGKj04qkisGi2Cb6uv/1KLov8U227du8h6CsaOY24eLWBKuY7T/ZW5p+ZF/lBKw==" saltValue="4JOSPU1u5FGmuvqgiYtEXw==" spinCount="100000" sheet="1" objects="1" scenarios="1"/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45"/>
  <sheetViews>
    <sheetView tabSelected="1" topLeftCell="C1" zoomScaleNormal="100" workbookViewId="0">
      <pane ySplit="4" topLeftCell="A5" activePane="bottomLeft" state="frozen"/>
      <selection pane="bottomLeft" activeCell="H11" sqref="H11"/>
    </sheetView>
  </sheetViews>
  <sheetFormatPr defaultColWidth="9.140625" defaultRowHeight="8.25" outlineLevelRow="3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19" t="s">
        <v>54</v>
      </c>
    </row>
    <row r="2" spans="1:22" ht="15.75" x14ac:dyDescent="0.15">
      <c r="B2" s="70"/>
      <c r="C2" s="70"/>
      <c r="D2" s="35"/>
      <c r="E2" s="35"/>
      <c r="F2" s="19" t="s">
        <v>55</v>
      </c>
      <c r="G2" s="35"/>
      <c r="H2" s="39"/>
      <c r="I2" s="73"/>
      <c r="J2" s="37"/>
      <c r="K2" s="39"/>
      <c r="L2" s="39"/>
      <c r="M2" s="39"/>
      <c r="N2" s="39"/>
      <c r="O2" s="37"/>
      <c r="P2" s="37"/>
      <c r="Q2" s="37"/>
      <c r="S2" s="7"/>
      <c r="V2" s="3"/>
    </row>
    <row r="3" spans="1:22" ht="7.5" customHeight="1" x14ac:dyDescent="0.15">
      <c r="A3" s="6"/>
      <c r="B3" s="71"/>
      <c r="C3" s="70"/>
      <c r="D3" s="72"/>
      <c r="E3" s="35"/>
      <c r="F3" s="35"/>
      <c r="G3" s="35"/>
      <c r="H3" s="39"/>
      <c r="I3" s="73"/>
      <c r="J3" s="37"/>
      <c r="K3" s="40"/>
      <c r="L3" s="40"/>
      <c r="M3" s="40"/>
      <c r="N3" s="40"/>
      <c r="O3" s="42"/>
      <c r="P3" s="42"/>
      <c r="Q3" s="42"/>
      <c r="R3" s="8"/>
    </row>
    <row r="4" spans="1:22" ht="11.25" x14ac:dyDescent="0.2">
      <c r="A4" s="4"/>
      <c r="B4" s="74"/>
      <c r="C4" s="74" t="s">
        <v>4</v>
      </c>
      <c r="D4" s="43" t="s">
        <v>5</v>
      </c>
      <c r="E4" s="43" t="s">
        <v>6</v>
      </c>
      <c r="F4" s="43" t="s">
        <v>3</v>
      </c>
      <c r="G4" s="43" t="s">
        <v>7</v>
      </c>
      <c r="H4" s="45" t="s">
        <v>8</v>
      </c>
      <c r="I4" s="75" t="s">
        <v>16</v>
      </c>
      <c r="J4" s="44" t="s">
        <v>9</v>
      </c>
      <c r="K4" s="45" t="s">
        <v>10</v>
      </c>
      <c r="L4" s="45" t="s">
        <v>11</v>
      </c>
      <c r="M4" s="45" t="s">
        <v>12</v>
      </c>
      <c r="N4" s="45" t="s">
        <v>13</v>
      </c>
      <c r="O4" s="44" t="s">
        <v>14</v>
      </c>
      <c r="P4" s="44" t="s">
        <v>2</v>
      </c>
      <c r="Q4" s="44" t="s">
        <v>15</v>
      </c>
      <c r="R4" s="6"/>
      <c r="S4" s="8"/>
    </row>
    <row r="5" spans="1:22" ht="7.5" customHeight="1" x14ac:dyDescent="0.15">
      <c r="B5" s="70"/>
      <c r="C5" s="70"/>
      <c r="D5" s="35"/>
      <c r="E5" s="35"/>
      <c r="F5" s="35"/>
      <c r="G5" s="35"/>
      <c r="H5" s="39"/>
      <c r="I5" s="73"/>
      <c r="J5" s="37"/>
      <c r="K5" s="39"/>
      <c r="L5" s="39"/>
      <c r="M5" s="39"/>
      <c r="N5" s="39"/>
      <c r="O5" s="37"/>
      <c r="P5" s="37"/>
      <c r="Q5" s="37"/>
      <c r="R5" s="8"/>
    </row>
    <row r="6" spans="1:22" ht="12" x14ac:dyDescent="0.2">
      <c r="A6" s="58" t="s">
        <v>36</v>
      </c>
      <c r="B6" s="76">
        <v>1</v>
      </c>
      <c r="C6" s="77"/>
      <c r="D6" s="78" t="s">
        <v>56</v>
      </c>
      <c r="E6" s="78"/>
      <c r="F6" s="59" t="s">
        <v>37</v>
      </c>
      <c r="G6" s="78"/>
      <c r="H6" s="79"/>
      <c r="I6" s="80"/>
      <c r="J6" s="60">
        <f>SUBTOTAL(9,J7:J45)</f>
        <v>0</v>
      </c>
      <c r="K6" s="79"/>
      <c r="L6" s="61">
        <f>SUBTOTAL(9,L7:L45)</f>
        <v>74.638360000000006</v>
      </c>
      <c r="M6" s="79"/>
      <c r="N6" s="61">
        <f>SUBTOTAL(9,N7:N45)</f>
        <v>116.22</v>
      </c>
      <c r="O6" s="81"/>
      <c r="P6" s="60">
        <f>SUBTOTAL(9,P7:P45)</f>
        <v>0</v>
      </c>
      <c r="Q6" s="60">
        <f>SUBTOTAL(9,Q7:Q45)</f>
        <v>0</v>
      </c>
      <c r="R6" s="6"/>
      <c r="S6" s="8"/>
      <c r="T6" s="8"/>
    </row>
    <row r="7" spans="1:22" ht="12" outlineLevel="1" x14ac:dyDescent="0.2">
      <c r="A7" s="62" t="s">
        <v>38</v>
      </c>
      <c r="B7" s="82">
        <v>2</v>
      </c>
      <c r="C7" s="83"/>
      <c r="D7" s="84" t="s">
        <v>57</v>
      </c>
      <c r="E7" s="84"/>
      <c r="F7" s="85" t="s">
        <v>39</v>
      </c>
      <c r="G7" s="84"/>
      <c r="H7" s="86"/>
      <c r="I7" s="87"/>
      <c r="J7" s="64">
        <f>SUBTOTAL(9,J8:J44)</f>
        <v>0</v>
      </c>
      <c r="K7" s="86"/>
      <c r="L7" s="65">
        <f>SUBTOTAL(9,L8:L44)</f>
        <v>74.638360000000006</v>
      </c>
      <c r="M7" s="86"/>
      <c r="N7" s="65">
        <f>SUBTOTAL(9,N8:N44)</f>
        <v>116.22</v>
      </c>
      <c r="O7" s="88"/>
      <c r="P7" s="64">
        <f>SUBTOTAL(9,P8:P44)</f>
        <v>0</v>
      </c>
      <c r="Q7" s="64">
        <f>SUBTOTAL(9,Q8:Q44)</f>
        <v>0</v>
      </c>
      <c r="R7" s="6"/>
      <c r="S7" s="8"/>
      <c r="T7" s="8"/>
    </row>
    <row r="8" spans="1:22" ht="11.25" outlineLevel="2" x14ac:dyDescent="0.2">
      <c r="A8" s="66" t="s">
        <v>40</v>
      </c>
      <c r="B8" s="89">
        <v>3</v>
      </c>
      <c r="C8" s="90"/>
      <c r="D8" s="91" t="s">
        <v>58</v>
      </c>
      <c r="E8" s="91"/>
      <c r="F8" s="92" t="s">
        <v>41</v>
      </c>
      <c r="G8" s="91"/>
      <c r="H8" s="93"/>
      <c r="I8" s="94"/>
      <c r="J8" s="68">
        <f>SUBTOTAL(9,J9:J16)</f>
        <v>0</v>
      </c>
      <c r="K8" s="93"/>
      <c r="L8" s="69">
        <f>SUBTOTAL(9,L9:L16)</f>
        <v>7.0800000000000004E-3</v>
      </c>
      <c r="M8" s="93"/>
      <c r="N8" s="69">
        <f>SUBTOTAL(9,N9:N16)</f>
        <v>110.25</v>
      </c>
      <c r="O8" s="95"/>
      <c r="P8" s="68">
        <f>SUBTOTAL(9,P9:P16)</f>
        <v>0</v>
      </c>
      <c r="Q8" s="68">
        <f>SUBTOTAL(9,Q9:Q16)</f>
        <v>0</v>
      </c>
      <c r="R8" s="6"/>
      <c r="S8" s="8"/>
      <c r="T8" s="8"/>
    </row>
    <row r="9" spans="1:22" ht="11.25" outlineLevel="3" x14ac:dyDescent="0.2">
      <c r="A9" s="10"/>
      <c r="B9" s="96"/>
      <c r="C9" s="97">
        <v>3</v>
      </c>
      <c r="D9" s="98" t="s">
        <v>59</v>
      </c>
      <c r="E9" s="99" t="s">
        <v>60</v>
      </c>
      <c r="F9" s="100" t="s">
        <v>61</v>
      </c>
      <c r="G9" s="98" t="s">
        <v>62</v>
      </c>
      <c r="H9" s="101">
        <v>646</v>
      </c>
      <c r="I9" s="102">
        <v>0</v>
      </c>
      <c r="J9" s="103">
        <f t="shared" ref="J9:J15" si="0">H9*I9</f>
        <v>0</v>
      </c>
      <c r="K9" s="101">
        <v>1.0000000000000001E-5</v>
      </c>
      <c r="L9" s="101">
        <f t="shared" ref="L9:L15" si="1">H9*K9</f>
        <v>6.4600000000000005E-3</v>
      </c>
      <c r="M9" s="101">
        <v>0.115</v>
      </c>
      <c r="N9" s="101">
        <f t="shared" ref="N9:N15" si="2">H9*M9</f>
        <v>74.290000000000006</v>
      </c>
      <c r="O9" s="103">
        <v>21</v>
      </c>
      <c r="P9" s="103">
        <f t="shared" ref="P9:P15" si="3">J9*(O9/100)</f>
        <v>0</v>
      </c>
      <c r="Q9" s="103">
        <f t="shared" ref="Q9:Q15" si="4">J9+P9</f>
        <v>0</v>
      </c>
      <c r="R9" s="8"/>
      <c r="S9" s="8"/>
      <c r="T9" s="8"/>
    </row>
    <row r="10" spans="1:22" ht="11.25" outlineLevel="3" x14ac:dyDescent="0.2">
      <c r="A10" s="10"/>
      <c r="B10" s="96"/>
      <c r="C10" s="97">
        <v>4</v>
      </c>
      <c r="D10" s="98" t="s">
        <v>59</v>
      </c>
      <c r="E10" s="99" t="s">
        <v>63</v>
      </c>
      <c r="F10" s="100" t="s">
        <v>64</v>
      </c>
      <c r="G10" s="98" t="s">
        <v>65</v>
      </c>
      <c r="H10" s="101">
        <v>124</v>
      </c>
      <c r="I10" s="102">
        <v>0</v>
      </c>
      <c r="J10" s="103">
        <f t="shared" si="0"/>
        <v>0</v>
      </c>
      <c r="K10" s="101"/>
      <c r="L10" s="101">
        <f t="shared" si="1"/>
        <v>0</v>
      </c>
      <c r="M10" s="101">
        <v>0.28999999999999998</v>
      </c>
      <c r="N10" s="101">
        <f t="shared" si="2"/>
        <v>35.96</v>
      </c>
      <c r="O10" s="103">
        <v>21</v>
      </c>
      <c r="P10" s="103">
        <f t="shared" si="3"/>
        <v>0</v>
      </c>
      <c r="Q10" s="103">
        <f t="shared" si="4"/>
        <v>0</v>
      </c>
      <c r="R10" s="8"/>
      <c r="S10" s="8"/>
      <c r="T10" s="8"/>
    </row>
    <row r="11" spans="1:22" ht="11.25" outlineLevel="3" x14ac:dyDescent="0.2">
      <c r="A11" s="10"/>
      <c r="B11" s="96"/>
      <c r="C11" s="97">
        <v>5</v>
      </c>
      <c r="D11" s="98" t="s">
        <v>59</v>
      </c>
      <c r="E11" s="99" t="s">
        <v>66</v>
      </c>
      <c r="F11" s="100" t="s">
        <v>67</v>
      </c>
      <c r="G11" s="98" t="s">
        <v>68</v>
      </c>
      <c r="H11" s="101">
        <v>7.75</v>
      </c>
      <c r="I11" s="102">
        <v>0</v>
      </c>
      <c r="J11" s="103">
        <f t="shared" si="0"/>
        <v>0</v>
      </c>
      <c r="K11" s="101"/>
      <c r="L11" s="101">
        <f t="shared" si="1"/>
        <v>0</v>
      </c>
      <c r="M11" s="101"/>
      <c r="N11" s="101">
        <f t="shared" si="2"/>
        <v>0</v>
      </c>
      <c r="O11" s="103">
        <v>21</v>
      </c>
      <c r="P11" s="103">
        <f t="shared" si="3"/>
        <v>0</v>
      </c>
      <c r="Q11" s="103">
        <f t="shared" si="4"/>
        <v>0</v>
      </c>
      <c r="R11" s="8"/>
      <c r="S11" s="8"/>
      <c r="T11" s="8"/>
    </row>
    <row r="12" spans="1:22" ht="22.5" outlineLevel="3" x14ac:dyDescent="0.2">
      <c r="A12" s="10"/>
      <c r="B12" s="96"/>
      <c r="C12" s="97">
        <v>16</v>
      </c>
      <c r="D12" s="98" t="s">
        <v>59</v>
      </c>
      <c r="E12" s="99" t="s">
        <v>69</v>
      </c>
      <c r="F12" s="100" t="s">
        <v>70</v>
      </c>
      <c r="G12" s="98" t="s">
        <v>62</v>
      </c>
      <c r="H12" s="101">
        <v>31</v>
      </c>
      <c r="I12" s="102">
        <v>0</v>
      </c>
      <c r="J12" s="103">
        <f t="shared" si="0"/>
        <v>0</v>
      </c>
      <c r="K12" s="101"/>
      <c r="L12" s="101">
        <f t="shared" si="1"/>
        <v>0</v>
      </c>
      <c r="M12" s="101"/>
      <c r="N12" s="101">
        <f t="shared" si="2"/>
        <v>0</v>
      </c>
      <c r="O12" s="103">
        <v>21</v>
      </c>
      <c r="P12" s="103">
        <f t="shared" si="3"/>
        <v>0</v>
      </c>
      <c r="Q12" s="103">
        <f t="shared" si="4"/>
        <v>0</v>
      </c>
      <c r="R12" s="8"/>
      <c r="S12" s="8"/>
      <c r="T12" s="8"/>
    </row>
    <row r="13" spans="1:22" ht="22.5" outlineLevel="3" x14ac:dyDescent="0.2">
      <c r="A13" s="10"/>
      <c r="B13" s="96"/>
      <c r="C13" s="97">
        <v>17</v>
      </c>
      <c r="D13" s="98" t="s">
        <v>59</v>
      </c>
      <c r="E13" s="99" t="s">
        <v>71</v>
      </c>
      <c r="F13" s="100" t="s">
        <v>72</v>
      </c>
      <c r="G13" s="98" t="s">
        <v>62</v>
      </c>
      <c r="H13" s="101">
        <v>31</v>
      </c>
      <c r="I13" s="102">
        <v>0</v>
      </c>
      <c r="J13" s="103">
        <f t="shared" si="0"/>
        <v>0</v>
      </c>
      <c r="K13" s="101"/>
      <c r="L13" s="101">
        <f t="shared" si="1"/>
        <v>0</v>
      </c>
      <c r="M13" s="101"/>
      <c r="N13" s="101">
        <f t="shared" si="2"/>
        <v>0</v>
      </c>
      <c r="O13" s="103">
        <v>21</v>
      </c>
      <c r="P13" s="103">
        <f t="shared" si="3"/>
        <v>0</v>
      </c>
      <c r="Q13" s="103">
        <f t="shared" si="4"/>
        <v>0</v>
      </c>
      <c r="R13" s="8"/>
      <c r="S13" s="8"/>
      <c r="T13" s="8"/>
    </row>
    <row r="14" spans="1:22" ht="11.25" outlineLevel="3" x14ac:dyDescent="0.2">
      <c r="A14" s="10"/>
      <c r="B14" s="96"/>
      <c r="C14" s="97">
        <v>18</v>
      </c>
      <c r="D14" s="98" t="s">
        <v>59</v>
      </c>
      <c r="E14" s="99" t="s">
        <v>73</v>
      </c>
      <c r="F14" s="100" t="s">
        <v>74</v>
      </c>
      <c r="G14" s="98" t="s">
        <v>62</v>
      </c>
      <c r="H14" s="101">
        <v>31</v>
      </c>
      <c r="I14" s="102">
        <v>0</v>
      </c>
      <c r="J14" s="103">
        <f t="shared" si="0"/>
        <v>0</v>
      </c>
      <c r="K14" s="101"/>
      <c r="L14" s="101">
        <f t="shared" si="1"/>
        <v>0</v>
      </c>
      <c r="M14" s="101"/>
      <c r="N14" s="101">
        <f t="shared" si="2"/>
        <v>0</v>
      </c>
      <c r="O14" s="103">
        <v>21</v>
      </c>
      <c r="P14" s="103">
        <f t="shared" si="3"/>
        <v>0</v>
      </c>
      <c r="Q14" s="103">
        <f t="shared" si="4"/>
        <v>0</v>
      </c>
      <c r="R14" s="8"/>
      <c r="S14" s="8"/>
      <c r="T14" s="8"/>
    </row>
    <row r="15" spans="1:22" ht="11.25" outlineLevel="3" x14ac:dyDescent="0.2">
      <c r="A15" s="10"/>
      <c r="B15" s="96"/>
      <c r="C15" s="97">
        <v>19</v>
      </c>
      <c r="D15" s="98" t="s">
        <v>75</v>
      </c>
      <c r="E15" s="99" t="s">
        <v>76</v>
      </c>
      <c r="F15" s="100" t="s">
        <v>77</v>
      </c>
      <c r="G15" s="98" t="s">
        <v>78</v>
      </c>
      <c r="H15" s="101">
        <v>0.62</v>
      </c>
      <c r="I15" s="102">
        <v>0</v>
      </c>
      <c r="J15" s="103">
        <f t="shared" si="0"/>
        <v>0</v>
      </c>
      <c r="K15" s="101">
        <v>1E-3</v>
      </c>
      <c r="L15" s="101">
        <f t="shared" si="1"/>
        <v>6.2E-4</v>
      </c>
      <c r="M15" s="101"/>
      <c r="N15" s="101">
        <f t="shared" si="2"/>
        <v>0</v>
      </c>
      <c r="O15" s="103">
        <v>21</v>
      </c>
      <c r="P15" s="103">
        <f t="shared" si="3"/>
        <v>0</v>
      </c>
      <c r="Q15" s="103">
        <f t="shared" si="4"/>
        <v>0</v>
      </c>
      <c r="R15" s="8"/>
      <c r="S15" s="8"/>
      <c r="T15" s="8"/>
    </row>
    <row r="16" spans="1:22" outlineLevel="3" x14ac:dyDescent="0.15">
      <c r="B16" s="6"/>
      <c r="C16" s="6"/>
      <c r="D16" s="6"/>
      <c r="E16" s="6"/>
      <c r="F16" s="6"/>
      <c r="G16" s="6"/>
      <c r="H16" s="6"/>
      <c r="I16" s="8"/>
      <c r="J16" s="8"/>
      <c r="K16" s="6"/>
      <c r="L16" s="6"/>
      <c r="M16" s="6"/>
      <c r="N16" s="6"/>
      <c r="O16" s="6"/>
      <c r="P16" s="8"/>
      <c r="Q16" s="8"/>
    </row>
    <row r="17" spans="1:20" ht="11.25" outlineLevel="2" x14ac:dyDescent="0.2">
      <c r="A17" s="66" t="s">
        <v>42</v>
      </c>
      <c r="B17" s="89">
        <v>3</v>
      </c>
      <c r="C17" s="90"/>
      <c r="D17" s="91" t="s">
        <v>58</v>
      </c>
      <c r="E17" s="91"/>
      <c r="F17" s="92" t="s">
        <v>43</v>
      </c>
      <c r="G17" s="91"/>
      <c r="H17" s="93"/>
      <c r="I17" s="94"/>
      <c r="J17" s="68">
        <f>SUBTOTAL(9,J18:J21)</f>
        <v>0</v>
      </c>
      <c r="K17" s="93"/>
      <c r="L17" s="69">
        <f>SUBTOTAL(9,L18:L21)</f>
        <v>42.597239999999999</v>
      </c>
      <c r="M17" s="93"/>
      <c r="N17" s="69">
        <f>SUBTOTAL(9,N18:N21)</f>
        <v>0</v>
      </c>
      <c r="O17" s="95"/>
      <c r="P17" s="68">
        <f>SUBTOTAL(9,P18:P21)</f>
        <v>0</v>
      </c>
      <c r="Q17" s="68">
        <f>SUBTOTAL(9,Q18:Q21)</f>
        <v>0</v>
      </c>
      <c r="R17" s="6"/>
      <c r="S17" s="8"/>
      <c r="T17" s="8"/>
    </row>
    <row r="18" spans="1:20" ht="11.25" outlineLevel="3" x14ac:dyDescent="0.2">
      <c r="A18" s="10"/>
      <c r="B18" s="96"/>
      <c r="C18" s="97">
        <v>11</v>
      </c>
      <c r="D18" s="98" t="s">
        <v>59</v>
      </c>
      <c r="E18" s="99" t="s">
        <v>79</v>
      </c>
      <c r="F18" s="100" t="s">
        <v>80</v>
      </c>
      <c r="G18" s="98" t="s">
        <v>62</v>
      </c>
      <c r="H18" s="101">
        <v>646</v>
      </c>
      <c r="I18" s="102">
        <v>0</v>
      </c>
      <c r="J18" s="103">
        <f>H18*I18</f>
        <v>0</v>
      </c>
      <c r="K18" s="101"/>
      <c r="L18" s="101">
        <f>H18*K18</f>
        <v>0</v>
      </c>
      <c r="M18" s="101"/>
      <c r="N18" s="101">
        <f>H18*M18</f>
        <v>0</v>
      </c>
      <c r="O18" s="103">
        <v>21</v>
      </c>
      <c r="P18" s="103">
        <f>J18*(O18/100)</f>
        <v>0</v>
      </c>
      <c r="Q18" s="103">
        <f>J18+P18</f>
        <v>0</v>
      </c>
      <c r="R18" s="8"/>
      <c r="S18" s="8"/>
      <c r="T18" s="8"/>
    </row>
    <row r="19" spans="1:20" ht="11.25" outlineLevel="3" x14ac:dyDescent="0.2">
      <c r="A19" s="10"/>
      <c r="B19" s="96"/>
      <c r="C19" s="97">
        <v>12</v>
      </c>
      <c r="D19" s="98" t="s">
        <v>59</v>
      </c>
      <c r="E19" s="99" t="s">
        <v>81</v>
      </c>
      <c r="F19" s="100" t="s">
        <v>82</v>
      </c>
      <c r="G19" s="98" t="s">
        <v>62</v>
      </c>
      <c r="H19" s="101">
        <v>646</v>
      </c>
      <c r="I19" s="102">
        <v>0</v>
      </c>
      <c r="J19" s="103">
        <f>H19*I19</f>
        <v>0</v>
      </c>
      <c r="K19" s="101"/>
      <c r="L19" s="101">
        <f>H19*K19</f>
        <v>0</v>
      </c>
      <c r="M19" s="101"/>
      <c r="N19" s="101">
        <f>H19*M19</f>
        <v>0</v>
      </c>
      <c r="O19" s="103">
        <v>21</v>
      </c>
      <c r="P19" s="103">
        <f>J19*(O19/100)</f>
        <v>0</v>
      </c>
      <c r="Q19" s="103">
        <f>J19+P19</f>
        <v>0</v>
      </c>
      <c r="R19" s="8"/>
      <c r="S19" s="8"/>
      <c r="T19" s="8"/>
    </row>
    <row r="20" spans="1:20" ht="11.25" outlineLevel="3" x14ac:dyDescent="0.2">
      <c r="A20" s="10"/>
      <c r="B20" s="96"/>
      <c r="C20" s="97">
        <v>13</v>
      </c>
      <c r="D20" s="98" t="s">
        <v>59</v>
      </c>
      <c r="E20" s="99" t="s">
        <v>83</v>
      </c>
      <c r="F20" s="100" t="s">
        <v>84</v>
      </c>
      <c r="G20" s="98" t="s">
        <v>62</v>
      </c>
      <c r="H20" s="101">
        <v>323</v>
      </c>
      <c r="I20" s="102">
        <v>0</v>
      </c>
      <c r="J20" s="103">
        <f>H20*I20</f>
        <v>0</v>
      </c>
      <c r="K20" s="101">
        <v>0.13188</v>
      </c>
      <c r="L20" s="101">
        <f>H20*K20</f>
        <v>42.597239999999999</v>
      </c>
      <c r="M20" s="101"/>
      <c r="N20" s="101">
        <f>H20*M20</f>
        <v>0</v>
      </c>
      <c r="O20" s="103">
        <v>21</v>
      </c>
      <c r="P20" s="103">
        <f>J20*(O20/100)</f>
        <v>0</v>
      </c>
      <c r="Q20" s="103">
        <f>J20+P20</f>
        <v>0</v>
      </c>
      <c r="R20" s="8"/>
      <c r="S20" s="8"/>
      <c r="T20" s="8"/>
    </row>
    <row r="21" spans="1:20" outlineLevel="3" x14ac:dyDescent="0.15">
      <c r="B21" s="6"/>
      <c r="C21" s="6"/>
      <c r="D21" s="6"/>
      <c r="E21" s="6"/>
      <c r="F21" s="6"/>
      <c r="G21" s="6"/>
      <c r="H21" s="6"/>
      <c r="I21" s="8"/>
      <c r="J21" s="8"/>
      <c r="K21" s="6"/>
      <c r="L21" s="6"/>
      <c r="M21" s="6"/>
      <c r="N21" s="6"/>
      <c r="O21" s="6"/>
      <c r="P21" s="8"/>
      <c r="Q21" s="8"/>
    </row>
    <row r="22" spans="1:20" ht="11.25" outlineLevel="2" x14ac:dyDescent="0.2">
      <c r="A22" s="66" t="s">
        <v>44</v>
      </c>
      <c r="B22" s="89">
        <v>3</v>
      </c>
      <c r="C22" s="90"/>
      <c r="D22" s="91" t="s">
        <v>58</v>
      </c>
      <c r="E22" s="91"/>
      <c r="F22" s="92" t="s">
        <v>45</v>
      </c>
      <c r="G22" s="91"/>
      <c r="H22" s="93"/>
      <c r="I22" s="94"/>
      <c r="J22" s="68">
        <f>SUBTOTAL(9,J23:J26)</f>
        <v>0</v>
      </c>
      <c r="K22" s="93"/>
      <c r="L22" s="69">
        <f>SUBTOTAL(9,L23:L26)</f>
        <v>6.4286799999999991</v>
      </c>
      <c r="M22" s="93"/>
      <c r="N22" s="69">
        <f>SUBTOTAL(9,N23:N26)</f>
        <v>5.97</v>
      </c>
      <c r="O22" s="95"/>
      <c r="P22" s="68">
        <f>SUBTOTAL(9,P23:P26)</f>
        <v>0</v>
      </c>
      <c r="Q22" s="68">
        <f>SUBTOTAL(9,Q23:Q26)</f>
        <v>0</v>
      </c>
      <c r="R22" s="6"/>
      <c r="S22" s="8"/>
      <c r="T22" s="8"/>
    </row>
    <row r="23" spans="1:20" ht="11.25" outlineLevel="3" x14ac:dyDescent="0.2">
      <c r="A23" s="10"/>
      <c r="B23" s="96"/>
      <c r="C23" s="97">
        <v>8</v>
      </c>
      <c r="D23" s="98" t="s">
        <v>59</v>
      </c>
      <c r="E23" s="99" t="s">
        <v>85</v>
      </c>
      <c r="F23" s="100" t="s">
        <v>86</v>
      </c>
      <c r="G23" s="98" t="s">
        <v>87</v>
      </c>
      <c r="H23" s="101">
        <v>2</v>
      </c>
      <c r="I23" s="102">
        <v>0</v>
      </c>
      <c r="J23" s="103">
        <f>H23*I23</f>
        <v>0</v>
      </c>
      <c r="K23" s="101">
        <v>0.53325999999999996</v>
      </c>
      <c r="L23" s="101">
        <f>H23*K23</f>
        <v>1.0665199999999999</v>
      </c>
      <c r="M23" s="101">
        <v>0.3</v>
      </c>
      <c r="N23" s="101">
        <f>H23*M23</f>
        <v>0.6</v>
      </c>
      <c r="O23" s="103">
        <v>21</v>
      </c>
      <c r="P23" s="103">
        <f>J23*(O23/100)</f>
        <v>0</v>
      </c>
      <c r="Q23" s="103">
        <f>J23+P23</f>
        <v>0</v>
      </c>
      <c r="R23" s="8"/>
      <c r="S23" s="8"/>
      <c r="T23" s="8"/>
    </row>
    <row r="24" spans="1:20" ht="11.25" outlineLevel="3" x14ac:dyDescent="0.2">
      <c r="A24" s="10"/>
      <c r="B24" s="96"/>
      <c r="C24" s="97">
        <v>9</v>
      </c>
      <c r="D24" s="98" t="s">
        <v>59</v>
      </c>
      <c r="E24" s="99" t="s">
        <v>88</v>
      </c>
      <c r="F24" s="100" t="s">
        <v>89</v>
      </c>
      <c r="G24" s="98" t="s">
        <v>87</v>
      </c>
      <c r="H24" s="101">
        <v>7</v>
      </c>
      <c r="I24" s="102">
        <v>0</v>
      </c>
      <c r="J24" s="103">
        <f>H24*I24</f>
        <v>0</v>
      </c>
      <c r="K24" s="101">
        <v>0.65847999999999995</v>
      </c>
      <c r="L24" s="101">
        <f>H24*K24</f>
        <v>4.6093599999999997</v>
      </c>
      <c r="M24" s="101">
        <v>0.66</v>
      </c>
      <c r="N24" s="101">
        <f>H24*M24</f>
        <v>4.62</v>
      </c>
      <c r="O24" s="103">
        <v>21</v>
      </c>
      <c r="P24" s="103">
        <f>J24*(O24/100)</f>
        <v>0</v>
      </c>
      <c r="Q24" s="103">
        <f>J24+P24</f>
        <v>0</v>
      </c>
      <c r="R24" s="8"/>
      <c r="S24" s="8"/>
      <c r="T24" s="8"/>
    </row>
    <row r="25" spans="1:20" ht="11.25" outlineLevel="3" x14ac:dyDescent="0.2">
      <c r="A25" s="10"/>
      <c r="B25" s="96"/>
      <c r="C25" s="97">
        <v>10</v>
      </c>
      <c r="D25" s="98" t="s">
        <v>59</v>
      </c>
      <c r="E25" s="99" t="s">
        <v>90</v>
      </c>
      <c r="F25" s="100" t="s">
        <v>91</v>
      </c>
      <c r="G25" s="98" t="s">
        <v>87</v>
      </c>
      <c r="H25" s="101">
        <v>5</v>
      </c>
      <c r="I25" s="102">
        <v>0</v>
      </c>
      <c r="J25" s="103">
        <f>H25*I25</f>
        <v>0</v>
      </c>
      <c r="K25" s="101">
        <v>0.15056</v>
      </c>
      <c r="L25" s="101">
        <f>H25*K25</f>
        <v>0.75280000000000002</v>
      </c>
      <c r="M25" s="101">
        <v>0.15</v>
      </c>
      <c r="N25" s="101">
        <f>H25*M25</f>
        <v>0.75</v>
      </c>
      <c r="O25" s="103">
        <v>21</v>
      </c>
      <c r="P25" s="103">
        <f>J25*(O25/100)</f>
        <v>0</v>
      </c>
      <c r="Q25" s="103">
        <f>J25+P25</f>
        <v>0</v>
      </c>
      <c r="R25" s="8"/>
      <c r="S25" s="8"/>
      <c r="T25" s="8"/>
    </row>
    <row r="26" spans="1:20" outlineLevel="3" x14ac:dyDescent="0.15">
      <c r="B26" s="6"/>
      <c r="C26" s="6"/>
      <c r="D26" s="6"/>
      <c r="E26" s="6"/>
      <c r="F26" s="6"/>
      <c r="G26" s="6"/>
      <c r="H26" s="6"/>
      <c r="I26" s="8"/>
      <c r="J26" s="8"/>
      <c r="K26" s="6"/>
      <c r="L26" s="6"/>
      <c r="M26" s="6"/>
      <c r="N26" s="6"/>
      <c r="O26" s="6"/>
      <c r="P26" s="8"/>
      <c r="Q26" s="8"/>
    </row>
    <row r="27" spans="1:20" ht="11.25" outlineLevel="2" x14ac:dyDescent="0.2">
      <c r="A27" s="66" t="s">
        <v>46</v>
      </c>
      <c r="B27" s="89">
        <v>3</v>
      </c>
      <c r="C27" s="90"/>
      <c r="D27" s="91" t="s">
        <v>58</v>
      </c>
      <c r="E27" s="91"/>
      <c r="F27" s="92" t="s">
        <v>47</v>
      </c>
      <c r="G27" s="91"/>
      <c r="H27" s="93"/>
      <c r="I27" s="94"/>
      <c r="J27" s="68">
        <f>SUBTOTAL(9,J28:J32)</f>
        <v>0</v>
      </c>
      <c r="K27" s="93"/>
      <c r="L27" s="69">
        <f>SUBTOTAL(9,L28:L32)</f>
        <v>25.605360000000005</v>
      </c>
      <c r="M27" s="93"/>
      <c r="N27" s="69">
        <f>SUBTOTAL(9,N28:N32)</f>
        <v>0</v>
      </c>
      <c r="O27" s="95"/>
      <c r="P27" s="68">
        <f>SUBTOTAL(9,P28:P32)</f>
        <v>0</v>
      </c>
      <c r="Q27" s="68">
        <f>SUBTOTAL(9,Q28:Q32)</f>
        <v>0</v>
      </c>
      <c r="R27" s="6"/>
      <c r="S27" s="8"/>
      <c r="T27" s="8"/>
    </row>
    <row r="28" spans="1:20" ht="11.25" outlineLevel="3" x14ac:dyDescent="0.2">
      <c r="A28" s="10"/>
      <c r="B28" s="96"/>
      <c r="C28" s="97">
        <v>6</v>
      </c>
      <c r="D28" s="98" t="s">
        <v>59</v>
      </c>
      <c r="E28" s="99" t="s">
        <v>92</v>
      </c>
      <c r="F28" s="100" t="s">
        <v>93</v>
      </c>
      <c r="G28" s="98" t="s">
        <v>65</v>
      </c>
      <c r="H28" s="101">
        <v>124</v>
      </c>
      <c r="I28" s="102">
        <v>0</v>
      </c>
      <c r="J28" s="103">
        <f>H28*I28</f>
        <v>0</v>
      </c>
      <c r="K28" s="101">
        <v>0.12478</v>
      </c>
      <c r="L28" s="101">
        <f>H28*K28</f>
        <v>15.472720000000001</v>
      </c>
      <c r="M28" s="101"/>
      <c r="N28" s="101">
        <f>H28*M28</f>
        <v>0</v>
      </c>
      <c r="O28" s="103">
        <v>21</v>
      </c>
      <c r="P28" s="103">
        <f>J28*(O28/100)</f>
        <v>0</v>
      </c>
      <c r="Q28" s="103">
        <f>J28+P28</f>
        <v>0</v>
      </c>
      <c r="R28" s="8"/>
      <c r="S28" s="8"/>
      <c r="T28" s="8"/>
    </row>
    <row r="29" spans="1:20" ht="11.25" outlineLevel="3" x14ac:dyDescent="0.2">
      <c r="A29" s="10"/>
      <c r="B29" s="96"/>
      <c r="C29" s="97">
        <v>7</v>
      </c>
      <c r="D29" s="98" t="s">
        <v>75</v>
      </c>
      <c r="E29" s="99" t="s">
        <v>94</v>
      </c>
      <c r="F29" s="100" t="s">
        <v>95</v>
      </c>
      <c r="G29" s="98" t="s">
        <v>65</v>
      </c>
      <c r="H29" s="101">
        <v>126.48</v>
      </c>
      <c r="I29" s="102">
        <v>0</v>
      </c>
      <c r="J29" s="103">
        <f>H29*I29</f>
        <v>0</v>
      </c>
      <c r="K29" s="101">
        <v>0.08</v>
      </c>
      <c r="L29" s="101">
        <f>H29*K29</f>
        <v>10.118400000000001</v>
      </c>
      <c r="M29" s="101"/>
      <c r="N29" s="101">
        <f>H29*M29</f>
        <v>0</v>
      </c>
      <c r="O29" s="103">
        <v>21</v>
      </c>
      <c r="P29" s="103">
        <f>J29*(O29/100)</f>
        <v>0</v>
      </c>
      <c r="Q29" s="103">
        <f>J29+P29</f>
        <v>0</v>
      </c>
      <c r="R29" s="8"/>
      <c r="S29" s="8"/>
      <c r="T29" s="8"/>
    </row>
    <row r="30" spans="1:20" ht="11.25" outlineLevel="3" x14ac:dyDescent="0.2">
      <c r="A30" s="10"/>
      <c r="B30" s="96"/>
      <c r="C30" s="97">
        <v>14</v>
      </c>
      <c r="D30" s="98" t="s">
        <v>59</v>
      </c>
      <c r="E30" s="99" t="s">
        <v>96</v>
      </c>
      <c r="F30" s="100" t="s">
        <v>97</v>
      </c>
      <c r="G30" s="98" t="s">
        <v>65</v>
      </c>
      <c r="H30" s="101">
        <v>16</v>
      </c>
      <c r="I30" s="102">
        <v>0</v>
      </c>
      <c r="J30" s="103">
        <f>H30*I30</f>
        <v>0</v>
      </c>
      <c r="K30" s="101">
        <v>8.8000000000000003E-4</v>
      </c>
      <c r="L30" s="101">
        <f>H30*K30</f>
        <v>1.4080000000000001E-2</v>
      </c>
      <c r="M30" s="101"/>
      <c r="N30" s="101">
        <f>H30*M30</f>
        <v>0</v>
      </c>
      <c r="O30" s="103">
        <v>21</v>
      </c>
      <c r="P30" s="103">
        <f>J30*(O30/100)</f>
        <v>0</v>
      </c>
      <c r="Q30" s="103">
        <f>J30+P30</f>
        <v>0</v>
      </c>
      <c r="R30" s="8"/>
      <c r="S30" s="8"/>
      <c r="T30" s="8"/>
    </row>
    <row r="31" spans="1:20" ht="11.25" outlineLevel="3" x14ac:dyDescent="0.2">
      <c r="A31" s="10"/>
      <c r="B31" s="96"/>
      <c r="C31" s="97">
        <v>15</v>
      </c>
      <c r="D31" s="98" t="s">
        <v>59</v>
      </c>
      <c r="E31" s="99" t="s">
        <v>98</v>
      </c>
      <c r="F31" s="100" t="s">
        <v>99</v>
      </c>
      <c r="G31" s="98" t="s">
        <v>65</v>
      </c>
      <c r="H31" s="101">
        <v>16</v>
      </c>
      <c r="I31" s="102">
        <v>0</v>
      </c>
      <c r="J31" s="103">
        <f>H31*I31</f>
        <v>0</v>
      </c>
      <c r="K31" s="101">
        <v>1.0000000000000001E-5</v>
      </c>
      <c r="L31" s="101">
        <f>H31*K31</f>
        <v>1.6000000000000001E-4</v>
      </c>
      <c r="M31" s="101"/>
      <c r="N31" s="101">
        <f>H31*M31</f>
        <v>0</v>
      </c>
      <c r="O31" s="103">
        <v>21</v>
      </c>
      <c r="P31" s="103">
        <f>J31*(O31/100)</f>
        <v>0</v>
      </c>
      <c r="Q31" s="103">
        <f>J31+P31</f>
        <v>0</v>
      </c>
      <c r="R31" s="8"/>
      <c r="S31" s="8"/>
      <c r="T31" s="8"/>
    </row>
    <row r="32" spans="1:20" outlineLevel="3" x14ac:dyDescent="0.15">
      <c r="B32" s="6"/>
      <c r="C32" s="6"/>
      <c r="D32" s="6"/>
      <c r="E32" s="6"/>
      <c r="F32" s="6"/>
      <c r="G32" s="6"/>
      <c r="H32" s="6"/>
      <c r="I32" s="8"/>
      <c r="J32" s="8"/>
      <c r="K32" s="6"/>
      <c r="L32" s="6"/>
      <c r="M32" s="6"/>
      <c r="N32" s="6"/>
      <c r="O32" s="6"/>
      <c r="P32" s="8"/>
      <c r="Q32" s="8"/>
    </row>
    <row r="33" spans="1:20" ht="11.25" outlineLevel="2" x14ac:dyDescent="0.2">
      <c r="A33" s="66" t="s">
        <v>48</v>
      </c>
      <c r="B33" s="89">
        <v>3</v>
      </c>
      <c r="C33" s="90"/>
      <c r="D33" s="91" t="s">
        <v>58</v>
      </c>
      <c r="E33" s="91"/>
      <c r="F33" s="92" t="s">
        <v>49</v>
      </c>
      <c r="G33" s="91"/>
      <c r="H33" s="93"/>
      <c r="I33" s="94"/>
      <c r="J33" s="68">
        <f>SUBTOTAL(9,J34:J38)</f>
        <v>0</v>
      </c>
      <c r="K33" s="93"/>
      <c r="L33" s="69">
        <f>SUBTOTAL(9,L34:L38)</f>
        <v>0</v>
      </c>
      <c r="M33" s="93"/>
      <c r="N33" s="69">
        <f>SUBTOTAL(9,N34:N38)</f>
        <v>0</v>
      </c>
      <c r="O33" s="95"/>
      <c r="P33" s="68">
        <f>SUBTOTAL(9,P34:P38)</f>
        <v>0</v>
      </c>
      <c r="Q33" s="68">
        <f>SUBTOTAL(9,Q34:Q38)</f>
        <v>0</v>
      </c>
      <c r="R33" s="6"/>
      <c r="S33" s="8"/>
      <c r="T33" s="8"/>
    </row>
    <row r="34" spans="1:20" ht="11.25" outlineLevel="3" x14ac:dyDescent="0.2">
      <c r="A34" s="10"/>
      <c r="B34" s="96"/>
      <c r="C34" s="97">
        <v>20</v>
      </c>
      <c r="D34" s="98" t="s">
        <v>59</v>
      </c>
      <c r="E34" s="99" t="s">
        <v>100</v>
      </c>
      <c r="F34" s="100" t="s">
        <v>101</v>
      </c>
      <c r="G34" s="98" t="s">
        <v>102</v>
      </c>
      <c r="H34" s="101">
        <v>116.22</v>
      </c>
      <c r="I34" s="102">
        <v>0</v>
      </c>
      <c r="J34" s="103">
        <f>H34*I34</f>
        <v>0</v>
      </c>
      <c r="K34" s="101"/>
      <c r="L34" s="101">
        <f>H34*K34</f>
        <v>0</v>
      </c>
      <c r="M34" s="101"/>
      <c r="N34" s="101">
        <f>H34*M34</f>
        <v>0</v>
      </c>
      <c r="O34" s="103">
        <v>21</v>
      </c>
      <c r="P34" s="103">
        <f>J34*(O34/100)</f>
        <v>0</v>
      </c>
      <c r="Q34" s="103">
        <f>J34+P34</f>
        <v>0</v>
      </c>
      <c r="R34" s="8"/>
      <c r="S34" s="8"/>
      <c r="T34" s="8"/>
    </row>
    <row r="35" spans="1:20" ht="22.5" outlineLevel="3" x14ac:dyDescent="0.2">
      <c r="A35" s="10"/>
      <c r="B35" s="96"/>
      <c r="C35" s="97">
        <v>21</v>
      </c>
      <c r="D35" s="98" t="s">
        <v>59</v>
      </c>
      <c r="E35" s="99" t="s">
        <v>103</v>
      </c>
      <c r="F35" s="100" t="s">
        <v>104</v>
      </c>
      <c r="G35" s="98" t="s">
        <v>102</v>
      </c>
      <c r="H35" s="101">
        <v>80.260000000000005</v>
      </c>
      <c r="I35" s="102">
        <v>0</v>
      </c>
      <c r="J35" s="103">
        <f>H35*I35</f>
        <v>0</v>
      </c>
      <c r="K35" s="101"/>
      <c r="L35" s="101">
        <f>H35*K35</f>
        <v>0</v>
      </c>
      <c r="M35" s="101"/>
      <c r="N35" s="101">
        <f>H35*M35</f>
        <v>0</v>
      </c>
      <c r="O35" s="103">
        <v>21</v>
      </c>
      <c r="P35" s="103">
        <f>J35*(O35/100)</f>
        <v>0</v>
      </c>
      <c r="Q35" s="103">
        <f>J35+P35</f>
        <v>0</v>
      </c>
      <c r="R35" s="8"/>
      <c r="S35" s="8"/>
      <c r="T35" s="8"/>
    </row>
    <row r="36" spans="1:20" ht="11.25" outlineLevel="3" x14ac:dyDescent="0.2">
      <c r="A36" s="10"/>
      <c r="B36" s="96"/>
      <c r="C36" s="97">
        <v>22</v>
      </c>
      <c r="D36" s="98" t="s">
        <v>59</v>
      </c>
      <c r="E36" s="99" t="s">
        <v>105</v>
      </c>
      <c r="F36" s="100" t="s">
        <v>106</v>
      </c>
      <c r="G36" s="98" t="s">
        <v>102</v>
      </c>
      <c r="H36" s="101">
        <v>35.96</v>
      </c>
      <c r="I36" s="102">
        <v>0</v>
      </c>
      <c r="J36" s="103">
        <f>H36*I36</f>
        <v>0</v>
      </c>
      <c r="K36" s="101"/>
      <c r="L36" s="101">
        <f>H36*K36</f>
        <v>0</v>
      </c>
      <c r="M36" s="101"/>
      <c r="N36" s="101">
        <f>H36*M36</f>
        <v>0</v>
      </c>
      <c r="O36" s="103">
        <v>21</v>
      </c>
      <c r="P36" s="103">
        <f>J36*(O36/100)</f>
        <v>0</v>
      </c>
      <c r="Q36" s="103">
        <f>J36+P36</f>
        <v>0</v>
      </c>
      <c r="R36" s="8"/>
      <c r="S36" s="8"/>
      <c r="T36" s="8"/>
    </row>
    <row r="37" spans="1:20" ht="11.25" outlineLevel="3" x14ac:dyDescent="0.2">
      <c r="A37" s="10"/>
      <c r="B37" s="96"/>
      <c r="C37" s="97">
        <v>23</v>
      </c>
      <c r="D37" s="98" t="s">
        <v>59</v>
      </c>
      <c r="E37" s="99" t="s">
        <v>107</v>
      </c>
      <c r="F37" s="100" t="s">
        <v>108</v>
      </c>
      <c r="G37" s="98" t="s">
        <v>102</v>
      </c>
      <c r="H37" s="101">
        <v>116.22</v>
      </c>
      <c r="I37" s="102">
        <v>0</v>
      </c>
      <c r="J37" s="103">
        <f>H37*I37</f>
        <v>0</v>
      </c>
      <c r="K37" s="101"/>
      <c r="L37" s="101">
        <f>H37*K37</f>
        <v>0</v>
      </c>
      <c r="M37" s="101"/>
      <c r="N37" s="101">
        <f>H37*M37</f>
        <v>0</v>
      </c>
      <c r="O37" s="103">
        <v>21</v>
      </c>
      <c r="P37" s="103">
        <f>J37*(O37/100)</f>
        <v>0</v>
      </c>
      <c r="Q37" s="103">
        <f>J37+P37</f>
        <v>0</v>
      </c>
      <c r="R37" s="8"/>
      <c r="S37" s="8"/>
      <c r="T37" s="8"/>
    </row>
    <row r="38" spans="1:20" outlineLevel="3" x14ac:dyDescent="0.15">
      <c r="B38" s="6"/>
      <c r="C38" s="6"/>
      <c r="D38" s="6"/>
      <c r="E38" s="6"/>
      <c r="F38" s="6"/>
      <c r="G38" s="6"/>
      <c r="H38" s="6"/>
      <c r="I38" s="8"/>
      <c r="J38" s="8"/>
      <c r="K38" s="6"/>
      <c r="L38" s="6"/>
      <c r="M38" s="6"/>
      <c r="N38" s="6"/>
      <c r="O38" s="6"/>
      <c r="P38" s="8"/>
      <c r="Q38" s="8"/>
    </row>
    <row r="39" spans="1:20" ht="11.25" outlineLevel="2" x14ac:dyDescent="0.2">
      <c r="A39" s="66" t="s">
        <v>50</v>
      </c>
      <c r="B39" s="89">
        <v>3</v>
      </c>
      <c r="C39" s="90"/>
      <c r="D39" s="91" t="s">
        <v>58</v>
      </c>
      <c r="E39" s="91"/>
      <c r="F39" s="92" t="s">
        <v>51</v>
      </c>
      <c r="G39" s="91"/>
      <c r="H39" s="93"/>
      <c r="I39" s="94"/>
      <c r="J39" s="68">
        <f>SUBTOTAL(9,J40:J41)</f>
        <v>0</v>
      </c>
      <c r="K39" s="93"/>
      <c r="L39" s="69">
        <f>SUBTOTAL(9,L40:L41)</f>
        <v>0</v>
      </c>
      <c r="M39" s="93"/>
      <c r="N39" s="69">
        <f>SUBTOTAL(9,N40:N41)</f>
        <v>0</v>
      </c>
      <c r="O39" s="95"/>
      <c r="P39" s="68">
        <f>SUBTOTAL(9,P40:P41)</f>
        <v>0</v>
      </c>
      <c r="Q39" s="68">
        <f>SUBTOTAL(9,Q40:Q41)</f>
        <v>0</v>
      </c>
      <c r="R39" s="6"/>
      <c r="S39" s="8"/>
      <c r="T39" s="8"/>
    </row>
    <row r="40" spans="1:20" ht="11.25" outlineLevel="3" x14ac:dyDescent="0.2">
      <c r="A40" s="10"/>
      <c r="B40" s="96"/>
      <c r="C40" s="97">
        <v>1</v>
      </c>
      <c r="D40" s="98" t="s">
        <v>109</v>
      </c>
      <c r="E40" s="99" t="s">
        <v>110</v>
      </c>
      <c r="F40" s="100" t="s">
        <v>111</v>
      </c>
      <c r="G40" s="98" t="s">
        <v>112</v>
      </c>
      <c r="H40" s="101">
        <v>2</v>
      </c>
      <c r="I40" s="102">
        <v>0</v>
      </c>
      <c r="J40" s="103">
        <f>H40*I40</f>
        <v>0</v>
      </c>
      <c r="K40" s="101"/>
      <c r="L40" s="101">
        <f>H40*K40</f>
        <v>0</v>
      </c>
      <c r="M40" s="101"/>
      <c r="N40" s="101">
        <f>H40*M40</f>
        <v>0</v>
      </c>
      <c r="O40" s="103">
        <v>21</v>
      </c>
      <c r="P40" s="103">
        <f>J40*(O40/100)</f>
        <v>0</v>
      </c>
      <c r="Q40" s="103">
        <f>J40+P40</f>
        <v>0</v>
      </c>
      <c r="R40" s="8"/>
      <c r="S40" s="8"/>
      <c r="T40" s="8"/>
    </row>
    <row r="41" spans="1:20" outlineLevel="3" x14ac:dyDescent="0.15">
      <c r="B41" s="6"/>
      <c r="C41" s="6"/>
      <c r="D41" s="6"/>
      <c r="E41" s="6"/>
      <c r="F41" s="6"/>
      <c r="G41" s="6"/>
      <c r="H41" s="6"/>
      <c r="I41" s="8"/>
      <c r="J41" s="8"/>
      <c r="K41" s="6"/>
      <c r="L41" s="6"/>
      <c r="M41" s="6"/>
      <c r="N41" s="6"/>
      <c r="O41" s="6"/>
      <c r="P41" s="8"/>
      <c r="Q41" s="8"/>
    </row>
    <row r="42" spans="1:20" ht="11.25" outlineLevel="2" x14ac:dyDescent="0.2">
      <c r="A42" s="66" t="s">
        <v>52</v>
      </c>
      <c r="B42" s="89">
        <v>3</v>
      </c>
      <c r="C42" s="90"/>
      <c r="D42" s="91" t="s">
        <v>58</v>
      </c>
      <c r="E42" s="91"/>
      <c r="F42" s="92" t="s">
        <v>53</v>
      </c>
      <c r="G42" s="91"/>
      <c r="H42" s="93"/>
      <c r="I42" s="94"/>
      <c r="J42" s="68">
        <f>SUBTOTAL(9,J43:J44)</f>
        <v>0</v>
      </c>
      <c r="K42" s="93"/>
      <c r="L42" s="69">
        <f>SUBTOTAL(9,L43:L44)</f>
        <v>0</v>
      </c>
      <c r="M42" s="93"/>
      <c r="N42" s="69">
        <f>SUBTOTAL(9,N43:N44)</f>
        <v>0</v>
      </c>
      <c r="O42" s="95"/>
      <c r="P42" s="68">
        <f>SUBTOTAL(9,P43:P44)</f>
        <v>0</v>
      </c>
      <c r="Q42" s="68">
        <f>SUBTOTAL(9,Q43:Q44)</f>
        <v>0</v>
      </c>
      <c r="R42" s="6"/>
      <c r="S42" s="8"/>
      <c r="T42" s="8"/>
    </row>
    <row r="43" spans="1:20" ht="11.25" outlineLevel="3" x14ac:dyDescent="0.2">
      <c r="A43" s="10"/>
      <c r="B43" s="96"/>
      <c r="C43" s="97">
        <v>2</v>
      </c>
      <c r="D43" s="98" t="s">
        <v>109</v>
      </c>
      <c r="E43" s="99" t="s">
        <v>113</v>
      </c>
      <c r="F43" s="100" t="s">
        <v>114</v>
      </c>
      <c r="G43" s="98" t="s">
        <v>115</v>
      </c>
      <c r="H43" s="101">
        <v>1</v>
      </c>
      <c r="I43" s="102">
        <v>0</v>
      </c>
      <c r="J43" s="103">
        <f>H43*I43</f>
        <v>0</v>
      </c>
      <c r="K43" s="101"/>
      <c r="L43" s="101">
        <f>H43*K43</f>
        <v>0</v>
      </c>
      <c r="M43" s="101"/>
      <c r="N43" s="101">
        <f>H43*M43</f>
        <v>0</v>
      </c>
      <c r="O43" s="103">
        <v>21</v>
      </c>
      <c r="P43" s="103">
        <f>J43*(O43/100)</f>
        <v>0</v>
      </c>
      <c r="Q43" s="103">
        <f>J43+P43</f>
        <v>0</v>
      </c>
      <c r="R43" s="8"/>
      <c r="S43" s="8"/>
      <c r="T43" s="8"/>
    </row>
    <row r="44" spans="1:20" outlineLevel="3" x14ac:dyDescent="0.15">
      <c r="B44" s="6"/>
      <c r="C44" s="6"/>
      <c r="D44" s="6"/>
      <c r="E44" s="6"/>
      <c r="F44" s="6"/>
      <c r="G44" s="6"/>
      <c r="H44" s="6"/>
      <c r="I44" s="8"/>
      <c r="J44" s="8"/>
      <c r="K44" s="6"/>
      <c r="L44" s="6"/>
      <c r="M44" s="6"/>
      <c r="N44" s="6"/>
      <c r="O44" s="6"/>
      <c r="P44" s="8"/>
      <c r="Q44" s="8"/>
    </row>
    <row r="45" spans="1:20" outlineLevel="1" x14ac:dyDescent="0.15"/>
  </sheetData>
  <sheetProtection algorithmName="SHA-512" hashValue="Rg5dCJvXz+Rc/oCjPqZuMkmfypqlJwQ3nvsyzlv9dqZ1ayMUJTw+g5zWFNi3yCO4JHxRYXxZxD3W2l6H4rwj6g==" saltValue="kguw6/LcK7CzTpuZHeQmYA==" spinCount="100000" sheet="1" objects="1" scenarios="1"/>
  <protectedRanges>
    <protectedRange sqref="I9 I10 I11 I12 I13 I14 I15 I18 I19 I20 I23 I24 I25 I28 I29 I30 I31 I34 I35 I36 I37 I40 I43" name="Oblast1"/>
  </protectedRanges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15</vt:i4>
      </vt:variant>
    </vt:vector>
  </HeadingPairs>
  <TitlesOfParts>
    <vt:vector size="18" baseType="lpstr">
      <vt:lpstr>Krycí List</vt:lpstr>
      <vt:lpstr>Rekapitulace</vt:lpstr>
      <vt:lpstr>Zakázka</vt:lpstr>
      <vt:lpstr>__7DC147B2_4614_48B7_8F22_6CC284377C82_ITEM__</vt:lpstr>
      <vt:lpstr>__7DC147B2_4614_48B7_8F22_6CC284377C82_ITEM_GROUP1__</vt:lpstr>
      <vt:lpstr>__7DC147B2_4614_48B7_8F22_6CC284377C82_ITEM_GROUP1_RECAP__</vt:lpstr>
      <vt:lpstr>__7DC147B2_4614_48B7_8F22_6CC284377C82_ITEM_GROUP2__</vt:lpstr>
      <vt:lpstr>__7DC147B2_4614_48B7_8F22_6CC284377C82_ITEM_GROUP2_RECAP__</vt:lpstr>
      <vt:lpstr>__7DC147B2_4614_48B7_8F22_6CC284377C82_ITEM_GROUP3__X</vt:lpstr>
      <vt:lpstr>__7DC147B2_4614_48B7_8F22_6CC284377C82_ITEM_GROUP3_RECAP__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Hluboká - velkoplošná oprava komunikace - Nabídka</dc:subject>
  <dc:creator>RVLCEK</dc:creator>
  <cp:lastModifiedBy>Vlček Roman</cp:lastModifiedBy>
  <dcterms:created xsi:type="dcterms:W3CDTF">2026-01-06T09:13:13Z</dcterms:created>
  <dcterms:modified xsi:type="dcterms:W3CDTF">2026-01-06T10:04:15Z</dcterms:modified>
</cp:coreProperties>
</file>