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ntosova\Desktop\VZMR\VZ ZOO Revitalizace expozice gepardů\Výzva\"/>
    </mc:Choice>
  </mc:AlternateContent>
  <xr:revisionPtr revIDLastSave="0" documentId="8_{4D3CB789-673E-4ECB-BFA5-119C29EE394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kapitulace stavby" sheetId="1" r:id="rId1"/>
    <sheet name="01 - Bourací práce" sheetId="2" r:id="rId2"/>
    <sheet name="02 - Nové konstrukce a práce" sheetId="3" r:id="rId3"/>
    <sheet name="VRN - Vedlejší rozpočtové..." sheetId="4" r:id="rId4"/>
    <sheet name="Seznam figur" sheetId="5" r:id="rId5"/>
    <sheet name="Pokyny pro vyplnění" sheetId="6" r:id="rId6"/>
  </sheets>
  <definedNames>
    <definedName name="_xlnm._FilterDatabase" localSheetId="1" hidden="1">'01 - Bourací práce'!$C$85:$K$184</definedName>
    <definedName name="_xlnm._FilterDatabase" localSheetId="2" hidden="1">'02 - Nové konstrukce a práce'!$C$96:$K$609</definedName>
    <definedName name="_xlnm._FilterDatabase" localSheetId="3" hidden="1">'VRN - Vedlejší rozpočtové...'!$C$82:$K$93</definedName>
    <definedName name="_xlnm.Print_Titles" localSheetId="1">'01 - Bourací práce'!$85:$85</definedName>
    <definedName name="_xlnm.Print_Titles" localSheetId="2">'02 - Nové konstrukce a práce'!$96:$96</definedName>
    <definedName name="_xlnm.Print_Titles" localSheetId="0">'Rekapitulace stavby'!$52:$52</definedName>
    <definedName name="_xlnm.Print_Titles" localSheetId="4">'Seznam figur'!$9:$9</definedName>
    <definedName name="_xlnm.Print_Titles" localSheetId="3">'VRN - Vedlejší rozpočtové...'!$82:$82</definedName>
    <definedName name="_xlnm.Print_Area" localSheetId="1">'01 - Bourací práce'!$C$4:$J$39,'01 - Bourací práce'!$C$45:$J$67,'01 - Bourací práce'!$C$73:$K$184</definedName>
    <definedName name="_xlnm.Print_Area" localSheetId="2">'02 - Nové konstrukce a práce'!$C$4:$J$39,'02 - Nové konstrukce a práce'!$C$45:$J$78,'02 - Nové konstrukce a práce'!$C$84:$K$609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4">'Seznam figur'!$C$4:$G$19</definedName>
    <definedName name="_xlnm.Print_Area" localSheetId="3">'VRN - Vedlejší rozpočtové...'!$C$4:$J$39,'VRN - Vedlejší rozpočtové...'!$C$45:$J$64,'VRN - Vedlejší rozpočtové...'!$C$70:$K$93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J37" i="4"/>
  <c r="J36" i="4"/>
  <c r="AY57" i="1"/>
  <c r="J35" i="4"/>
  <c r="AX57" i="1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J79" i="4"/>
  <c r="F79" i="4"/>
  <c r="F77" i="4"/>
  <c r="E75" i="4"/>
  <c r="J54" i="4"/>
  <c r="F54" i="4"/>
  <c r="F52" i="4"/>
  <c r="E50" i="4"/>
  <c r="J24" i="4"/>
  <c r="E24" i="4"/>
  <c r="J55" i="4"/>
  <c r="J23" i="4"/>
  <c r="J18" i="4"/>
  <c r="E18" i="4"/>
  <c r="F55" i="4"/>
  <c r="J17" i="4"/>
  <c r="J12" i="4"/>
  <c r="J52" i="4" s="1"/>
  <c r="E7" i="4"/>
  <c r="E48" i="4"/>
  <c r="J37" i="3"/>
  <c r="J36" i="3"/>
  <c r="AY56" i="1"/>
  <c r="J35" i="3"/>
  <c r="AX56" i="1"/>
  <c r="BI609" i="3"/>
  <c r="BH609" i="3"/>
  <c r="BG609" i="3"/>
  <c r="BF609" i="3"/>
  <c r="T609" i="3"/>
  <c r="R609" i="3"/>
  <c r="P609" i="3"/>
  <c r="BI608" i="3"/>
  <c r="BH608" i="3"/>
  <c r="BG608" i="3"/>
  <c r="BF608" i="3"/>
  <c r="T608" i="3"/>
  <c r="R608" i="3"/>
  <c r="P608" i="3"/>
  <c r="BI604" i="3"/>
  <c r="BH604" i="3"/>
  <c r="BG604" i="3"/>
  <c r="BF604" i="3"/>
  <c r="T604" i="3"/>
  <c r="R604" i="3"/>
  <c r="P604" i="3"/>
  <c r="BI601" i="3"/>
  <c r="BH601" i="3"/>
  <c r="BG601" i="3"/>
  <c r="BF601" i="3"/>
  <c r="T601" i="3"/>
  <c r="R601" i="3"/>
  <c r="P601" i="3"/>
  <c r="BI598" i="3"/>
  <c r="BH598" i="3"/>
  <c r="BG598" i="3"/>
  <c r="BF598" i="3"/>
  <c r="T598" i="3"/>
  <c r="R598" i="3"/>
  <c r="P598" i="3"/>
  <c r="BI595" i="3"/>
  <c r="BH595" i="3"/>
  <c r="BG595" i="3"/>
  <c r="BF595" i="3"/>
  <c r="T595" i="3"/>
  <c r="R595" i="3"/>
  <c r="P595" i="3"/>
  <c r="BI592" i="3"/>
  <c r="BH592" i="3"/>
  <c r="BG592" i="3"/>
  <c r="BF592" i="3"/>
  <c r="T592" i="3"/>
  <c r="R592" i="3"/>
  <c r="P592" i="3"/>
  <c r="BI589" i="3"/>
  <c r="BH589" i="3"/>
  <c r="BG589" i="3"/>
  <c r="BF589" i="3"/>
  <c r="T589" i="3"/>
  <c r="R589" i="3"/>
  <c r="P589" i="3"/>
  <c r="BI585" i="3"/>
  <c r="BH585" i="3"/>
  <c r="BG585" i="3"/>
  <c r="BF585" i="3"/>
  <c r="T585" i="3"/>
  <c r="R585" i="3"/>
  <c r="P585" i="3"/>
  <c r="BI576" i="3"/>
  <c r="BH576" i="3"/>
  <c r="BG576" i="3"/>
  <c r="BF576" i="3"/>
  <c r="T576" i="3"/>
  <c r="R576" i="3"/>
  <c r="P576" i="3"/>
  <c r="BI573" i="3"/>
  <c r="BH573" i="3"/>
  <c r="BG573" i="3"/>
  <c r="BF573" i="3"/>
  <c r="T573" i="3"/>
  <c r="R573" i="3"/>
  <c r="P573" i="3"/>
  <c r="BI570" i="3"/>
  <c r="BH570" i="3"/>
  <c r="BG570" i="3"/>
  <c r="BF570" i="3"/>
  <c r="T570" i="3"/>
  <c r="R570" i="3"/>
  <c r="P570" i="3"/>
  <c r="BI564" i="3"/>
  <c r="BH564" i="3"/>
  <c r="BG564" i="3"/>
  <c r="BF564" i="3"/>
  <c r="T564" i="3"/>
  <c r="R564" i="3"/>
  <c r="P564" i="3"/>
  <c r="BI557" i="3"/>
  <c r="BH557" i="3"/>
  <c r="BG557" i="3"/>
  <c r="BF557" i="3"/>
  <c r="T557" i="3"/>
  <c r="R557" i="3"/>
  <c r="P557" i="3"/>
  <c r="BI553" i="3"/>
  <c r="BH553" i="3"/>
  <c r="BG553" i="3"/>
  <c r="BF553" i="3"/>
  <c r="T553" i="3"/>
  <c r="R553" i="3"/>
  <c r="P553" i="3"/>
  <c r="BI551" i="3"/>
  <c r="BH551" i="3"/>
  <c r="BG551" i="3"/>
  <c r="BF551" i="3"/>
  <c r="T551" i="3"/>
  <c r="R551" i="3"/>
  <c r="P551" i="3"/>
  <c r="BI546" i="3"/>
  <c r="BH546" i="3"/>
  <c r="BG546" i="3"/>
  <c r="BF546" i="3"/>
  <c r="T546" i="3"/>
  <c r="R546" i="3"/>
  <c r="P546" i="3"/>
  <c r="BI544" i="3"/>
  <c r="BH544" i="3"/>
  <c r="BG544" i="3"/>
  <c r="BF544" i="3"/>
  <c r="T544" i="3"/>
  <c r="R544" i="3"/>
  <c r="P544" i="3"/>
  <c r="BI541" i="3"/>
  <c r="BH541" i="3"/>
  <c r="BG541" i="3"/>
  <c r="BF541" i="3"/>
  <c r="T541" i="3"/>
  <c r="R541" i="3"/>
  <c r="P541" i="3"/>
  <c r="BI537" i="3"/>
  <c r="BH537" i="3"/>
  <c r="BG537" i="3"/>
  <c r="BF537" i="3"/>
  <c r="T537" i="3"/>
  <c r="R537" i="3"/>
  <c r="P537" i="3"/>
  <c r="BI528" i="3"/>
  <c r="BH528" i="3"/>
  <c r="BG528" i="3"/>
  <c r="BF528" i="3"/>
  <c r="T528" i="3"/>
  <c r="R528" i="3"/>
  <c r="P528" i="3"/>
  <c r="BI522" i="3"/>
  <c r="BH522" i="3"/>
  <c r="BG522" i="3"/>
  <c r="BF522" i="3"/>
  <c r="T522" i="3"/>
  <c r="R522" i="3"/>
  <c r="P522" i="3"/>
  <c r="BI518" i="3"/>
  <c r="BH518" i="3"/>
  <c r="BG518" i="3"/>
  <c r="BF518" i="3"/>
  <c r="T518" i="3"/>
  <c r="R518" i="3"/>
  <c r="P518" i="3"/>
  <c r="BI515" i="3"/>
  <c r="BH515" i="3"/>
  <c r="BG515" i="3"/>
  <c r="BF515" i="3"/>
  <c r="T515" i="3"/>
  <c r="R515" i="3"/>
  <c r="P515" i="3"/>
  <c r="BI512" i="3"/>
  <c r="BH512" i="3"/>
  <c r="BG512" i="3"/>
  <c r="BF512" i="3"/>
  <c r="T512" i="3"/>
  <c r="R512" i="3"/>
  <c r="P512" i="3"/>
  <c r="BI506" i="3"/>
  <c r="BH506" i="3"/>
  <c r="BG506" i="3"/>
  <c r="BF506" i="3"/>
  <c r="T506" i="3"/>
  <c r="R506" i="3"/>
  <c r="P506" i="3"/>
  <c r="BI502" i="3"/>
  <c r="BH502" i="3"/>
  <c r="BG502" i="3"/>
  <c r="BF502" i="3"/>
  <c r="T502" i="3"/>
  <c r="R502" i="3"/>
  <c r="P502" i="3"/>
  <c r="BI497" i="3"/>
  <c r="BH497" i="3"/>
  <c r="BG497" i="3"/>
  <c r="BF497" i="3"/>
  <c r="T497" i="3"/>
  <c r="R497" i="3"/>
  <c r="P497" i="3"/>
  <c r="BI490" i="3"/>
  <c r="BH490" i="3"/>
  <c r="BG490" i="3"/>
  <c r="BF490" i="3"/>
  <c r="T490" i="3"/>
  <c r="R490" i="3"/>
  <c r="P490" i="3"/>
  <c r="BI483" i="3"/>
  <c r="BH483" i="3"/>
  <c r="BG483" i="3"/>
  <c r="BF483" i="3"/>
  <c r="T483" i="3"/>
  <c r="R483" i="3"/>
  <c r="P483" i="3"/>
  <c r="BI480" i="3"/>
  <c r="BH480" i="3"/>
  <c r="BG480" i="3"/>
  <c r="BF480" i="3"/>
  <c r="T480" i="3"/>
  <c r="R480" i="3"/>
  <c r="P480" i="3"/>
  <c r="BI475" i="3"/>
  <c r="BH475" i="3"/>
  <c r="BG475" i="3"/>
  <c r="BF475" i="3"/>
  <c r="T475" i="3"/>
  <c r="R475" i="3"/>
  <c r="P475" i="3"/>
  <c r="BI473" i="3"/>
  <c r="BH473" i="3"/>
  <c r="BG473" i="3"/>
  <c r="BF473" i="3"/>
  <c r="T473" i="3"/>
  <c r="R473" i="3"/>
  <c r="P473" i="3"/>
  <c r="BI468" i="3"/>
  <c r="BH468" i="3"/>
  <c r="BG468" i="3"/>
  <c r="BF468" i="3"/>
  <c r="T468" i="3"/>
  <c r="R468" i="3"/>
  <c r="P468" i="3"/>
  <c r="BI462" i="3"/>
  <c r="BH462" i="3"/>
  <c r="BG462" i="3"/>
  <c r="BF462" i="3"/>
  <c r="T462" i="3"/>
  <c r="R462" i="3"/>
  <c r="P462" i="3"/>
  <c r="BI459" i="3"/>
  <c r="BH459" i="3"/>
  <c r="BG459" i="3"/>
  <c r="BF459" i="3"/>
  <c r="T459" i="3"/>
  <c r="R459" i="3"/>
  <c r="P459" i="3"/>
  <c r="BI457" i="3"/>
  <c r="BH457" i="3"/>
  <c r="BG457" i="3"/>
  <c r="BF457" i="3"/>
  <c r="T457" i="3"/>
  <c r="R457" i="3"/>
  <c r="P457" i="3"/>
  <c r="BI452" i="3"/>
  <c r="BH452" i="3"/>
  <c r="BG452" i="3"/>
  <c r="BF452" i="3"/>
  <c r="T452" i="3"/>
  <c r="R452" i="3"/>
  <c r="P452" i="3"/>
  <c r="BI447" i="3"/>
  <c r="BH447" i="3"/>
  <c r="BG447" i="3"/>
  <c r="BF447" i="3"/>
  <c r="T447" i="3"/>
  <c r="R447" i="3"/>
  <c r="P447" i="3"/>
  <c r="BI441" i="3"/>
  <c r="BH441" i="3"/>
  <c r="BG441" i="3"/>
  <c r="BF441" i="3"/>
  <c r="T441" i="3"/>
  <c r="R441" i="3"/>
  <c r="P441" i="3"/>
  <c r="BI433" i="3"/>
  <c r="BH433" i="3"/>
  <c r="BG433" i="3"/>
  <c r="BF433" i="3"/>
  <c r="T433" i="3"/>
  <c r="R433" i="3"/>
  <c r="P433" i="3"/>
  <c r="BI427" i="3"/>
  <c r="BH427" i="3"/>
  <c r="BG427" i="3"/>
  <c r="BF427" i="3"/>
  <c r="T427" i="3"/>
  <c r="R427" i="3"/>
  <c r="P427" i="3"/>
  <c r="BI421" i="3"/>
  <c r="BH421" i="3"/>
  <c r="BG421" i="3"/>
  <c r="BF421" i="3"/>
  <c r="T421" i="3"/>
  <c r="R421" i="3"/>
  <c r="P421" i="3"/>
  <c r="BI415" i="3"/>
  <c r="BH415" i="3"/>
  <c r="BG415" i="3"/>
  <c r="BF415" i="3"/>
  <c r="T415" i="3"/>
  <c r="R415" i="3"/>
  <c r="P415" i="3"/>
  <c r="BI410" i="3"/>
  <c r="BH410" i="3"/>
  <c r="BG410" i="3"/>
  <c r="BF410" i="3"/>
  <c r="T410" i="3"/>
  <c r="R410" i="3"/>
  <c r="P410" i="3"/>
  <c r="BI403" i="3"/>
  <c r="BH403" i="3"/>
  <c r="BG403" i="3"/>
  <c r="BF403" i="3"/>
  <c r="T403" i="3"/>
  <c r="R403" i="3"/>
  <c r="P403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87" i="3"/>
  <c r="BH387" i="3"/>
  <c r="BG387" i="3"/>
  <c r="BF387" i="3"/>
  <c r="T387" i="3"/>
  <c r="R387" i="3"/>
  <c r="P387" i="3"/>
  <c r="BI382" i="3"/>
  <c r="BH382" i="3"/>
  <c r="BG382" i="3"/>
  <c r="BF382" i="3"/>
  <c r="T382" i="3"/>
  <c r="R382" i="3"/>
  <c r="P382" i="3"/>
  <c r="BI376" i="3"/>
  <c r="BH376" i="3"/>
  <c r="BG376" i="3"/>
  <c r="BF376" i="3"/>
  <c r="T376" i="3"/>
  <c r="R376" i="3"/>
  <c r="P376" i="3"/>
  <c r="BI372" i="3"/>
  <c r="BH372" i="3"/>
  <c r="BG372" i="3"/>
  <c r="BF372" i="3"/>
  <c r="T372" i="3"/>
  <c r="R372" i="3"/>
  <c r="P372" i="3"/>
  <c r="BI368" i="3"/>
  <c r="BH368" i="3"/>
  <c r="BG368" i="3"/>
  <c r="BF368" i="3"/>
  <c r="T368" i="3"/>
  <c r="R368" i="3"/>
  <c r="P368" i="3"/>
  <c r="BI363" i="3"/>
  <c r="BH363" i="3"/>
  <c r="BG363" i="3"/>
  <c r="BF363" i="3"/>
  <c r="T363" i="3"/>
  <c r="R363" i="3"/>
  <c r="P363" i="3"/>
  <c r="BI356" i="3"/>
  <c r="BH356" i="3"/>
  <c r="BG356" i="3"/>
  <c r="BF356" i="3"/>
  <c r="T356" i="3"/>
  <c r="R356" i="3"/>
  <c r="P356" i="3"/>
  <c r="BI348" i="3"/>
  <c r="BH348" i="3"/>
  <c r="BG348" i="3"/>
  <c r="BF348" i="3"/>
  <c r="T348" i="3"/>
  <c r="R348" i="3"/>
  <c r="P348" i="3"/>
  <c r="BI343" i="3"/>
  <c r="BH343" i="3"/>
  <c r="BG343" i="3"/>
  <c r="BF343" i="3"/>
  <c r="T343" i="3"/>
  <c r="R343" i="3"/>
  <c r="P343" i="3"/>
  <c r="BI340" i="3"/>
  <c r="BH340" i="3"/>
  <c r="BG340" i="3"/>
  <c r="BF340" i="3"/>
  <c r="T340" i="3"/>
  <c r="R340" i="3"/>
  <c r="P340" i="3"/>
  <c r="BI334" i="3"/>
  <c r="BH334" i="3"/>
  <c r="BG334" i="3"/>
  <c r="BF334" i="3"/>
  <c r="T334" i="3"/>
  <c r="R334" i="3"/>
  <c r="P334" i="3"/>
  <c r="BI329" i="3"/>
  <c r="BH329" i="3"/>
  <c r="BG329" i="3"/>
  <c r="BF329" i="3"/>
  <c r="T329" i="3"/>
  <c r="R329" i="3"/>
  <c r="P329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7" i="3"/>
  <c r="BH317" i="3"/>
  <c r="BG317" i="3"/>
  <c r="BF317" i="3"/>
  <c r="T317" i="3"/>
  <c r="R317" i="3"/>
  <c r="P317" i="3"/>
  <c r="BI312" i="3"/>
  <c r="BH312" i="3"/>
  <c r="BG312" i="3"/>
  <c r="BF312" i="3"/>
  <c r="T312" i="3"/>
  <c r="R312" i="3"/>
  <c r="P312" i="3"/>
  <c r="BI309" i="3"/>
  <c r="BH309" i="3"/>
  <c r="BG309" i="3"/>
  <c r="BF309" i="3"/>
  <c r="T309" i="3"/>
  <c r="R309" i="3"/>
  <c r="P309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8" i="3"/>
  <c r="BH298" i="3"/>
  <c r="BG298" i="3"/>
  <c r="BF298" i="3"/>
  <c r="T298" i="3"/>
  <c r="R298" i="3"/>
  <c r="P298" i="3"/>
  <c r="BI291" i="3"/>
  <c r="BH291" i="3"/>
  <c r="BG291" i="3"/>
  <c r="BF291" i="3"/>
  <c r="T291" i="3"/>
  <c r="R291" i="3"/>
  <c r="P291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49" i="3"/>
  <c r="BH249" i="3"/>
  <c r="BG249" i="3"/>
  <c r="BF249" i="3"/>
  <c r="T249" i="3"/>
  <c r="R249" i="3"/>
  <c r="P249" i="3"/>
  <c r="BI245" i="3"/>
  <c r="BH245" i="3"/>
  <c r="BG245" i="3"/>
  <c r="BF245" i="3"/>
  <c r="T245" i="3"/>
  <c r="R245" i="3"/>
  <c r="P245" i="3"/>
  <c r="BI239" i="3"/>
  <c r="BH239" i="3"/>
  <c r="BG239" i="3"/>
  <c r="BF239" i="3"/>
  <c r="T239" i="3"/>
  <c r="R239" i="3"/>
  <c r="P239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25" i="3"/>
  <c r="BH225" i="3"/>
  <c r="BG225" i="3"/>
  <c r="BF225" i="3"/>
  <c r="T225" i="3"/>
  <c r="R225" i="3"/>
  <c r="P225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R200" i="3"/>
  <c r="P200" i="3"/>
  <c r="BI192" i="3"/>
  <c r="BH192" i="3"/>
  <c r="BG192" i="3"/>
  <c r="BF192" i="3"/>
  <c r="T192" i="3"/>
  <c r="R192" i="3"/>
  <c r="P192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48" i="3"/>
  <c r="BH148" i="3"/>
  <c r="BG148" i="3"/>
  <c r="BF148" i="3"/>
  <c r="T148" i="3"/>
  <c r="R148" i="3"/>
  <c r="P148" i="3"/>
  <c r="BI142" i="3"/>
  <c r="BH142" i="3"/>
  <c r="BG142" i="3"/>
  <c r="BF142" i="3"/>
  <c r="T142" i="3"/>
  <c r="R142" i="3"/>
  <c r="P142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3" i="3"/>
  <c r="BH113" i="3"/>
  <c r="BG113" i="3"/>
  <c r="BF113" i="3"/>
  <c r="T113" i="3"/>
  <c r="R113" i="3"/>
  <c r="P113" i="3"/>
  <c r="BI105" i="3"/>
  <c r="BH105" i="3"/>
  <c r="BG105" i="3"/>
  <c r="BF105" i="3"/>
  <c r="T105" i="3"/>
  <c r="R105" i="3"/>
  <c r="P105" i="3"/>
  <c r="BI100" i="3"/>
  <c r="BH100" i="3"/>
  <c r="BG100" i="3"/>
  <c r="BF100" i="3"/>
  <c r="T100" i="3"/>
  <c r="R100" i="3"/>
  <c r="P100" i="3"/>
  <c r="J93" i="3"/>
  <c r="F93" i="3"/>
  <c r="F91" i="3"/>
  <c r="E89" i="3"/>
  <c r="J54" i="3"/>
  <c r="F54" i="3"/>
  <c r="F52" i="3"/>
  <c r="E50" i="3"/>
  <c r="J24" i="3"/>
  <c r="E24" i="3"/>
  <c r="J55" i="3" s="1"/>
  <c r="J23" i="3"/>
  <c r="J18" i="3"/>
  <c r="E18" i="3"/>
  <c r="F55" i="3"/>
  <c r="J17" i="3"/>
  <c r="J12" i="3"/>
  <c r="J52" i="3" s="1"/>
  <c r="E7" i="3"/>
  <c r="E87" i="3" s="1"/>
  <c r="J37" i="2"/>
  <c r="J36" i="2"/>
  <c r="AY55" i="1"/>
  <c r="J35" i="2"/>
  <c r="AX55" i="1"/>
  <c r="BI178" i="2"/>
  <c r="BH178" i="2"/>
  <c r="BG178" i="2"/>
  <c r="BF178" i="2"/>
  <c r="T178" i="2"/>
  <c r="T177" i="2"/>
  <c r="R178" i="2"/>
  <c r="R177" i="2"/>
  <c r="P178" i="2"/>
  <c r="P177" i="2"/>
  <c r="BI172" i="2"/>
  <c r="BH172" i="2"/>
  <c r="BG172" i="2"/>
  <c r="BF172" i="2"/>
  <c r="T172" i="2"/>
  <c r="T171" i="2"/>
  <c r="T170" i="2" s="1"/>
  <c r="R172" i="2"/>
  <c r="R171" i="2"/>
  <c r="R170" i="2" s="1"/>
  <c r="P172" i="2"/>
  <c r="P171" i="2"/>
  <c r="P170" i="2" s="1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BI89" i="2"/>
  <c r="BH89" i="2"/>
  <c r="BG89" i="2"/>
  <c r="BF89" i="2"/>
  <c r="T89" i="2"/>
  <c r="R89" i="2"/>
  <c r="P89" i="2"/>
  <c r="J82" i="2"/>
  <c r="F82" i="2"/>
  <c r="F80" i="2"/>
  <c r="E78" i="2"/>
  <c r="J54" i="2"/>
  <c r="F54" i="2"/>
  <c r="F52" i="2"/>
  <c r="E50" i="2"/>
  <c r="J24" i="2"/>
  <c r="E24" i="2"/>
  <c r="J83" i="2" s="1"/>
  <c r="J23" i="2"/>
  <c r="J18" i="2"/>
  <c r="E18" i="2"/>
  <c r="F55" i="2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J178" i="2"/>
  <c r="BK452" i="3"/>
  <c r="J368" i="3"/>
  <c r="BK595" i="3"/>
  <c r="J403" i="3"/>
  <c r="J138" i="2"/>
  <c r="J136" i="3"/>
  <c r="BK168" i="3"/>
  <c r="J329" i="3"/>
  <c r="BK100" i="3"/>
  <c r="BK502" i="3"/>
  <c r="BK544" i="3"/>
  <c r="J427" i="3"/>
  <c r="BK89" i="4"/>
  <c r="J253" i="3"/>
  <c r="BK136" i="3"/>
  <c r="J598" i="3"/>
  <c r="J142" i="2"/>
  <c r="J177" i="3"/>
  <c r="BK447" i="3"/>
  <c r="J592" i="3"/>
  <c r="J158" i="2"/>
  <c r="BK321" i="3"/>
  <c r="J589" i="3"/>
  <c r="J90" i="4"/>
  <c r="BK151" i="2"/>
  <c r="J260" i="3"/>
  <c r="J576" i="3"/>
  <c r="BK459" i="3"/>
  <c r="J89" i="4"/>
  <c r="J205" i="3"/>
  <c r="BK130" i="3"/>
  <c r="J123" i="3"/>
  <c r="BK156" i="3"/>
  <c r="J94" i="2"/>
  <c r="J433" i="3"/>
  <c r="BK291" i="3"/>
  <c r="J148" i="3"/>
  <c r="J309" i="3"/>
  <c r="BK564" i="3"/>
  <c r="BK480" i="3"/>
  <c r="AS54" i="1"/>
  <c r="BK348" i="3"/>
  <c r="BK154" i="3"/>
  <c r="J99" i="2"/>
  <c r="J154" i="3"/>
  <c r="J274" i="3"/>
  <c r="J421" i="3"/>
  <c r="BK87" i="4"/>
  <c r="BK132" i="2"/>
  <c r="J348" i="3"/>
  <c r="J264" i="3"/>
  <c r="J239" i="3"/>
  <c r="J172" i="3"/>
  <c r="BK528" i="3"/>
  <c r="J452" i="3"/>
  <c r="BK309" i="3"/>
  <c r="BK462" i="3"/>
  <c r="BK120" i="2"/>
  <c r="BK609" i="3"/>
  <c r="J609" i="3"/>
  <c r="J209" i="3"/>
  <c r="J356" i="3"/>
  <c r="J457" i="3"/>
  <c r="J326" i="3"/>
  <c r="BK497" i="3"/>
  <c r="J502" i="3"/>
  <c r="J480" i="3"/>
  <c r="BK541" i="3"/>
  <c r="J161" i="2"/>
  <c r="J410" i="3"/>
  <c r="J249" i="3"/>
  <c r="J604" i="3"/>
  <c r="BK103" i="2"/>
  <c r="J120" i="3"/>
  <c r="BK326" i="3"/>
  <c r="BK608" i="3"/>
  <c r="BK135" i="2"/>
  <c r="J473" i="3"/>
  <c r="J506" i="3"/>
  <c r="BK298" i="3"/>
  <c r="J89" i="2"/>
  <c r="BK490" i="3"/>
  <c r="J245" i="3"/>
  <c r="BK158" i="2"/>
  <c r="BK376" i="3"/>
  <c r="BK340" i="3"/>
  <c r="J564" i="3"/>
  <c r="J192" i="3"/>
  <c r="J585" i="3"/>
  <c r="J168" i="2"/>
  <c r="BK283" i="3"/>
  <c r="BK433" i="3"/>
  <c r="J92" i="4"/>
  <c r="J537" i="3"/>
  <c r="BK387" i="3"/>
  <c r="BK142" i="2"/>
  <c r="J110" i="2"/>
  <c r="J441" i="3"/>
  <c r="BK245" i="3"/>
  <c r="BK163" i="3"/>
  <c r="BK260" i="3"/>
  <c r="BK394" i="3"/>
  <c r="J557" i="3"/>
  <c r="BK148" i="2"/>
  <c r="BK415" i="3"/>
  <c r="J270" i="3"/>
  <c r="J305" i="3"/>
  <c r="J376" i="3"/>
  <c r="BK113" i="3"/>
  <c r="J86" i="4"/>
  <c r="BK89" i="2"/>
  <c r="BK200" i="3"/>
  <c r="BK356" i="3"/>
  <c r="BK274" i="3"/>
  <c r="BK576" i="3"/>
  <c r="J387" i="3"/>
  <c r="BK93" i="4"/>
  <c r="BK163" i="2"/>
  <c r="J130" i="3"/>
  <c r="BK239" i="3"/>
  <c r="BK343" i="3"/>
  <c r="J232" i="3"/>
  <c r="J156" i="3"/>
  <c r="BK421" i="3"/>
  <c r="J142" i="3"/>
  <c r="BK178" i="2"/>
  <c r="J267" i="3"/>
  <c r="BK604" i="3"/>
  <c r="BK90" i="4"/>
  <c r="BK551" i="3"/>
  <c r="J129" i="2"/>
  <c r="J462" i="3"/>
  <c r="BK570" i="3"/>
  <c r="J145" i="2"/>
  <c r="J181" i="3"/>
  <c r="J113" i="3"/>
  <c r="BK372" i="3"/>
  <c r="BK168" i="2"/>
  <c r="J518" i="3"/>
  <c r="BK255" i="3"/>
  <c r="J595" i="3"/>
  <c r="BK546" i="3"/>
  <c r="J106" i="2"/>
  <c r="BK120" i="3"/>
  <c r="J394" i="3"/>
  <c r="BK557" i="3"/>
  <c r="J200" i="3"/>
  <c r="BK145" i="2"/>
  <c r="BK183" i="3"/>
  <c r="BK363" i="3"/>
  <c r="J340" i="3"/>
  <c r="J151" i="2"/>
  <c r="BK142" i="3"/>
  <c r="BK214" i="3"/>
  <c r="BK267" i="3"/>
  <c r="BK99" i="2"/>
  <c r="J512" i="3"/>
  <c r="J278" i="3"/>
  <c r="J291" i="3"/>
  <c r="J135" i="2"/>
  <c r="BK483" i="3"/>
  <c r="BK589" i="3"/>
  <c r="BK110" i="2"/>
  <c r="J298" i="3"/>
  <c r="J382" i="3"/>
  <c r="BK427" i="3"/>
  <c r="BK305" i="3"/>
  <c r="J334" i="3"/>
  <c r="BK334" i="3"/>
  <c r="J601" i="3"/>
  <c r="BK396" i="3"/>
  <c r="BK522" i="3"/>
  <c r="BK129" i="2"/>
  <c r="J124" i="2"/>
  <c r="J459" i="3"/>
  <c r="BK317" i="3"/>
  <c r="BK92" i="4"/>
  <c r="BK209" i="3"/>
  <c r="BK86" i="4"/>
  <c r="BK172" i="2"/>
  <c r="J343" i="3"/>
  <c r="J231" i="3"/>
  <c r="J103" i="2"/>
  <c r="J490" i="3"/>
  <c r="BK518" i="3"/>
  <c r="BK403" i="3"/>
  <c r="J216" i="3"/>
  <c r="BK116" i="2"/>
  <c r="J497" i="3"/>
  <c r="J570" i="3"/>
  <c r="BK205" i="3"/>
  <c r="J302" i="3"/>
  <c r="BK253" i="3"/>
  <c r="J573" i="3"/>
  <c r="BK278" i="3"/>
  <c r="BK101" i="2"/>
  <c r="J363" i="3"/>
  <c r="J372" i="3"/>
  <c r="J168" i="3"/>
  <c r="BK573" i="3"/>
  <c r="J544" i="3"/>
  <c r="BK172" i="3"/>
  <c r="BK106" i="2"/>
  <c r="BK287" i="3"/>
  <c r="J396" i="3"/>
  <c r="J87" i="4"/>
  <c r="BK329" i="3"/>
  <c r="BK598" i="3"/>
  <c r="J132" i="2"/>
  <c r="BK94" i="2"/>
  <c r="J225" i="3"/>
  <c r="BK601" i="3"/>
  <c r="J522" i="3"/>
  <c r="BK177" i="3"/>
  <c r="BK468" i="3"/>
  <c r="BK161" i="2"/>
  <c r="J101" i="2"/>
  <c r="BK231" i="3"/>
  <c r="BK264" i="3"/>
  <c r="BK382" i="3"/>
  <c r="J608" i="3"/>
  <c r="BK368" i="3"/>
  <c r="J120" i="2"/>
  <c r="BK312" i="3"/>
  <c r="BK592" i="3"/>
  <c r="J148" i="2"/>
  <c r="BK216" i="3"/>
  <c r="J541" i="3"/>
  <c r="BK148" i="3"/>
  <c r="BK585" i="3"/>
  <c r="BK473" i="3"/>
  <c r="J312" i="3"/>
  <c r="J553" i="3"/>
  <c r="J551" i="3"/>
  <c r="J163" i="3"/>
  <c r="J116" i="2"/>
  <c r="BK192" i="3"/>
  <c r="J172" i="2"/>
  <c r="BK441" i="3"/>
  <c r="BK512" i="3"/>
  <c r="J183" i="3"/>
  <c r="J93" i="4"/>
  <c r="J483" i="3"/>
  <c r="BK506" i="3"/>
  <c r="BK515" i="3"/>
  <c r="J447" i="3"/>
  <c r="J100" i="3"/>
  <c r="J287" i="3"/>
  <c r="BK123" i="3"/>
  <c r="BK410" i="3"/>
  <c r="BK155" i="2"/>
  <c r="J155" i="2"/>
  <c r="BK537" i="3"/>
  <c r="BK232" i="3"/>
  <c r="J415" i="3"/>
  <c r="BK225" i="3"/>
  <c r="BK475" i="3"/>
  <c r="J283" i="3"/>
  <c r="J163" i="2"/>
  <c r="BK457" i="3"/>
  <c r="BK181" i="3"/>
  <c r="J546" i="3"/>
  <c r="BK105" i="3"/>
  <c r="BK302" i="3"/>
  <c r="J255" i="3"/>
  <c r="BK124" i="2"/>
  <c r="J321" i="3"/>
  <c r="BK270" i="3"/>
  <c r="J528" i="3"/>
  <c r="BK249" i="3"/>
  <c r="J286" i="3"/>
  <c r="J515" i="3"/>
  <c r="J214" i="3"/>
  <c r="BK138" i="2"/>
  <c r="J317" i="3"/>
  <c r="BK286" i="3"/>
  <c r="J105" i="3"/>
  <c r="J475" i="3"/>
  <c r="BK553" i="3"/>
  <c r="J468" i="3"/>
  <c r="R88" i="2" l="1"/>
  <c r="T98" i="2"/>
  <c r="T224" i="3"/>
  <c r="R339" i="3"/>
  <c r="BK446" i="3"/>
  <c r="J446" i="3" s="1"/>
  <c r="J67" i="3" s="1"/>
  <c r="R467" i="3"/>
  <c r="R514" i="3"/>
  <c r="BK88" i="2"/>
  <c r="BK141" i="2"/>
  <c r="J141" i="2"/>
  <c r="J63" i="2" s="1"/>
  <c r="T99" i="3"/>
  <c r="P347" i="3"/>
  <c r="R446" i="3"/>
  <c r="P467" i="3"/>
  <c r="BK514" i="3"/>
  <c r="J514" i="3" s="1"/>
  <c r="J72" i="3" s="1"/>
  <c r="T550" i="3"/>
  <c r="T549" i="3"/>
  <c r="R98" i="2"/>
  <c r="P99" i="3"/>
  <c r="BK347" i="3"/>
  <c r="J347" i="3"/>
  <c r="J65" i="3"/>
  <c r="R458" i="3"/>
  <c r="T514" i="3"/>
  <c r="P607" i="3"/>
  <c r="P98" i="2"/>
  <c r="BK224" i="3"/>
  <c r="BK98" i="3" s="1"/>
  <c r="J98" i="3" s="1"/>
  <c r="J60" i="3" s="1"/>
  <c r="J224" i="3"/>
  <c r="J63" i="3"/>
  <c r="T409" i="3"/>
  <c r="R482" i="3"/>
  <c r="P550" i="3"/>
  <c r="P549" i="3" s="1"/>
  <c r="P141" i="2"/>
  <c r="BK99" i="3"/>
  <c r="J99" i="3"/>
  <c r="J61" i="3"/>
  <c r="BK182" i="3"/>
  <c r="J182" i="3"/>
  <c r="J62" i="3"/>
  <c r="T347" i="3"/>
  <c r="BK458" i="3"/>
  <c r="J458" i="3"/>
  <c r="J68" i="3" s="1"/>
  <c r="T467" i="3"/>
  <c r="R556" i="3"/>
  <c r="T182" i="3"/>
  <c r="BK409" i="3"/>
  <c r="J409" i="3"/>
  <c r="J66" i="3" s="1"/>
  <c r="P482" i="3"/>
  <c r="R550" i="3"/>
  <c r="R549" i="3"/>
  <c r="T141" i="2"/>
  <c r="P182" i="3"/>
  <c r="P409" i="3"/>
  <c r="BK467" i="3"/>
  <c r="J467" i="3"/>
  <c r="J70" i="3" s="1"/>
  <c r="P556" i="3"/>
  <c r="P555" i="3"/>
  <c r="BK98" i="2"/>
  <c r="J98" i="2"/>
  <c r="J62" i="2"/>
  <c r="P224" i="3"/>
  <c r="P339" i="3"/>
  <c r="T446" i="3"/>
  <c r="T482" i="3"/>
  <c r="BK550" i="3"/>
  <c r="J550" i="3"/>
  <c r="J74" i="3" s="1"/>
  <c r="T607" i="3"/>
  <c r="T555" i="3" s="1"/>
  <c r="T88" i="2"/>
  <c r="T87" i="2" s="1"/>
  <c r="T86" i="2" s="1"/>
  <c r="R99" i="3"/>
  <c r="R347" i="3"/>
  <c r="P458" i="3"/>
  <c r="BK556" i="3"/>
  <c r="BK555" i="3" s="1"/>
  <c r="J555" i="3" s="1"/>
  <c r="J75" i="3" s="1"/>
  <c r="P88" i="2"/>
  <c r="P87" i="2"/>
  <c r="P86" i="2"/>
  <c r="AU55" i="1" s="1"/>
  <c r="R182" i="3"/>
  <c r="R409" i="3"/>
  <c r="T458" i="3"/>
  <c r="P514" i="3"/>
  <c r="BK607" i="3"/>
  <c r="J607" i="3" s="1"/>
  <c r="J77" i="3" s="1"/>
  <c r="T88" i="4"/>
  <c r="R141" i="2"/>
  <c r="R224" i="3"/>
  <c r="BK339" i="3"/>
  <c r="J339" i="3" s="1"/>
  <c r="J64" i="3" s="1"/>
  <c r="T339" i="3"/>
  <c r="P446" i="3"/>
  <c r="BK482" i="3"/>
  <c r="J482" i="3"/>
  <c r="J71" i="3" s="1"/>
  <c r="T556" i="3"/>
  <c r="R607" i="3"/>
  <c r="BK85" i="4"/>
  <c r="J85" i="4"/>
  <c r="J61" i="4" s="1"/>
  <c r="P85" i="4"/>
  <c r="R85" i="4"/>
  <c r="T85" i="4"/>
  <c r="BK88" i="4"/>
  <c r="J88" i="4"/>
  <c r="J62" i="4" s="1"/>
  <c r="P88" i="4"/>
  <c r="R88" i="4"/>
  <c r="BK91" i="4"/>
  <c r="J91" i="4"/>
  <c r="J63" i="4"/>
  <c r="P91" i="4"/>
  <c r="R91" i="4"/>
  <c r="T91" i="4"/>
  <c r="BK177" i="2"/>
  <c r="J177" i="2"/>
  <c r="J66" i="2"/>
  <c r="BK171" i="2"/>
  <c r="J171" i="2"/>
  <c r="J65" i="2"/>
  <c r="F80" i="4"/>
  <c r="E73" i="4"/>
  <c r="J80" i="4"/>
  <c r="BE86" i="4"/>
  <c r="BE89" i="4"/>
  <c r="BE92" i="4"/>
  <c r="BK466" i="3"/>
  <c r="J466" i="3" s="1"/>
  <c r="J69" i="3" s="1"/>
  <c r="BE90" i="4"/>
  <c r="BE93" i="4"/>
  <c r="J77" i="4"/>
  <c r="BE87" i="4"/>
  <c r="J88" i="2"/>
  <c r="J61" i="2"/>
  <c r="BE168" i="3"/>
  <c r="BE172" i="3"/>
  <c r="BE177" i="3"/>
  <c r="BE216" i="3"/>
  <c r="BE225" i="3"/>
  <c r="BE231" i="3"/>
  <c r="BE232" i="3"/>
  <c r="BE253" i="3"/>
  <c r="BE264" i="3"/>
  <c r="BE283" i="3"/>
  <c r="BE312" i="3"/>
  <c r="BE433" i="3"/>
  <c r="BE447" i="3"/>
  <c r="BE459" i="3"/>
  <c r="BE497" i="3"/>
  <c r="E48" i="3"/>
  <c r="J91" i="3"/>
  <c r="BE113" i="3"/>
  <c r="BE136" i="3"/>
  <c r="BE181" i="3"/>
  <c r="BE363" i="3"/>
  <c r="BE387" i="3"/>
  <c r="BE394" i="3"/>
  <c r="BE396" i="3"/>
  <c r="BE441" i="3"/>
  <c r="BE480" i="3"/>
  <c r="BE502" i="3"/>
  <c r="BE515" i="3"/>
  <c r="BE518" i="3"/>
  <c r="BE553" i="3"/>
  <c r="BE573" i="3"/>
  <c r="BE595" i="3"/>
  <c r="BE604" i="3"/>
  <c r="BE609" i="3"/>
  <c r="BE105" i="3"/>
  <c r="BE120" i="3"/>
  <c r="BE148" i="3"/>
  <c r="BE278" i="3"/>
  <c r="BE286" i="3"/>
  <c r="BE287" i="3"/>
  <c r="BE317" i="3"/>
  <c r="BE334" i="3"/>
  <c r="BE348" i="3"/>
  <c r="BE368" i="3"/>
  <c r="BE522" i="3"/>
  <c r="BE544" i="3"/>
  <c r="BE557" i="3"/>
  <c r="BE576" i="3"/>
  <c r="BE592" i="3"/>
  <c r="F94" i="3"/>
  <c r="BE100" i="3"/>
  <c r="BE192" i="3"/>
  <c r="BE214" i="3"/>
  <c r="BE291" i="3"/>
  <c r="BE305" i="3"/>
  <c r="BE570" i="3"/>
  <c r="BE585" i="3"/>
  <c r="BE589" i="3"/>
  <c r="BE601" i="3"/>
  <c r="BE608" i="3"/>
  <c r="BE340" i="3"/>
  <c r="BE343" i="3"/>
  <c r="BE376" i="3"/>
  <c r="BE382" i="3"/>
  <c r="BE410" i="3"/>
  <c r="BE421" i="3"/>
  <c r="BE528" i="3"/>
  <c r="BE142" i="3"/>
  <c r="BE183" i="3"/>
  <c r="BE260" i="3"/>
  <c r="BE298" i="3"/>
  <c r="BE462" i="3"/>
  <c r="BE551" i="3"/>
  <c r="BE154" i="3"/>
  <c r="BE200" i="3"/>
  <c r="BE255" i="3"/>
  <c r="BE309" i="3"/>
  <c r="BE372" i="3"/>
  <c r="BE468" i="3"/>
  <c r="BE473" i="3"/>
  <c r="BE506" i="3"/>
  <c r="BE546" i="3"/>
  <c r="BE564" i="3"/>
  <c r="BE598" i="3"/>
  <c r="J94" i="3"/>
  <c r="BE123" i="3"/>
  <c r="BE130" i="3"/>
  <c r="BE156" i="3"/>
  <c r="BE163" i="3"/>
  <c r="BE205" i="3"/>
  <c r="BE267" i="3"/>
  <c r="BE302" i="3"/>
  <c r="BE329" i="3"/>
  <c r="BE356" i="3"/>
  <c r="BE415" i="3"/>
  <c r="BE541" i="3"/>
  <c r="BE239" i="3"/>
  <c r="BE245" i="3"/>
  <c r="BE452" i="3"/>
  <c r="BE457" i="3"/>
  <c r="BE209" i="3"/>
  <c r="BE249" i="3"/>
  <c r="BE274" i="3"/>
  <c r="BE403" i="3"/>
  <c r="BE427" i="3"/>
  <c r="BE321" i="3"/>
  <c r="BE475" i="3"/>
  <c r="BE490" i="3"/>
  <c r="BE512" i="3"/>
  <c r="BE270" i="3"/>
  <c r="BE326" i="3"/>
  <c r="BE483" i="3"/>
  <c r="BE537" i="3"/>
  <c r="F83" i="2"/>
  <c r="BE142" i="2"/>
  <c r="BE163" i="2"/>
  <c r="J80" i="2"/>
  <c r="BE120" i="2"/>
  <c r="BE132" i="2"/>
  <c r="BE158" i="2"/>
  <c r="E76" i="2"/>
  <c r="BE94" i="2"/>
  <c r="BE99" i="2"/>
  <c r="BE116" i="2"/>
  <c r="BE135" i="2"/>
  <c r="BE155" i="2"/>
  <c r="J55" i="2"/>
  <c r="BE103" i="2"/>
  <c r="BE145" i="2"/>
  <c r="BE161" i="2"/>
  <c r="BE129" i="2"/>
  <c r="BE89" i="2"/>
  <c r="BE138" i="2"/>
  <c r="BE178" i="2"/>
  <c r="BE101" i="2"/>
  <c r="BE172" i="2"/>
  <c r="BE168" i="2"/>
  <c r="BE106" i="2"/>
  <c r="BE110" i="2"/>
  <c r="BE124" i="2"/>
  <c r="BE148" i="2"/>
  <c r="BE151" i="2"/>
  <c r="F35" i="3"/>
  <c r="BB56" i="1"/>
  <c r="F35" i="2"/>
  <c r="BB55" i="1" s="1"/>
  <c r="F35" i="4"/>
  <c r="BB57" i="1"/>
  <c r="F37" i="3"/>
  <c r="BD56" i="1"/>
  <c r="F34" i="4"/>
  <c r="BA57" i="1" s="1"/>
  <c r="F37" i="4"/>
  <c r="BD57" i="1"/>
  <c r="F36" i="3"/>
  <c r="BC56" i="1"/>
  <c r="F34" i="2"/>
  <c r="BA55" i="1" s="1"/>
  <c r="F34" i="3"/>
  <c r="BA56" i="1"/>
  <c r="J34" i="4"/>
  <c r="AW57" i="1"/>
  <c r="J34" i="3"/>
  <c r="AW56" i="1" s="1"/>
  <c r="F36" i="2"/>
  <c r="BC55" i="1"/>
  <c r="F36" i="4"/>
  <c r="BC57" i="1"/>
  <c r="J34" i="2"/>
  <c r="AW55" i="1" s="1"/>
  <c r="F37" i="2"/>
  <c r="BD55" i="1"/>
  <c r="J556" i="3" l="1"/>
  <c r="J76" i="3" s="1"/>
  <c r="R84" i="4"/>
  <c r="R83" i="4" s="1"/>
  <c r="BK170" i="2"/>
  <c r="J170" i="2"/>
  <c r="J64" i="2"/>
  <c r="R98" i="3"/>
  <c r="P98" i="3"/>
  <c r="R466" i="3"/>
  <c r="T466" i="3"/>
  <c r="T97" i="3" s="1"/>
  <c r="T98" i="3"/>
  <c r="T84" i="4"/>
  <c r="T83" i="4"/>
  <c r="P84" i="4"/>
  <c r="P83" i="4"/>
  <c r="AU57" i="1"/>
  <c r="R555" i="3"/>
  <c r="P466" i="3"/>
  <c r="BK87" i="2"/>
  <c r="J87" i="2"/>
  <c r="J60" i="2"/>
  <c r="R87" i="2"/>
  <c r="R86" i="2"/>
  <c r="BK549" i="3"/>
  <c r="J549" i="3"/>
  <c r="J73" i="3" s="1"/>
  <c r="BK84" i="4"/>
  <c r="BK83" i="4"/>
  <c r="J83" i="4"/>
  <c r="J59" i="4"/>
  <c r="BK86" i="2"/>
  <c r="J86" i="2"/>
  <c r="F33" i="2"/>
  <c r="AZ55" i="1"/>
  <c r="J33" i="2"/>
  <c r="AV55" i="1" s="1"/>
  <c r="AT55" i="1" s="1"/>
  <c r="BD54" i="1"/>
  <c r="W33" i="1"/>
  <c r="BA54" i="1"/>
  <c r="AW54" i="1"/>
  <c r="AK30" i="1"/>
  <c r="J33" i="4"/>
  <c r="AV57" i="1"/>
  <c r="AT57" i="1"/>
  <c r="J30" i="2"/>
  <c r="AG55" i="1"/>
  <c r="F33" i="3"/>
  <c r="AZ56" i="1"/>
  <c r="BC54" i="1"/>
  <c r="AY54" i="1"/>
  <c r="J33" i="3"/>
  <c r="AV56" i="1" s="1"/>
  <c r="AT56" i="1" s="1"/>
  <c r="F33" i="4"/>
  <c r="AZ57" i="1"/>
  <c r="BB54" i="1"/>
  <c r="W31" i="1"/>
  <c r="BK97" i="3" l="1"/>
  <c r="J97" i="3" s="1"/>
  <c r="P97" i="3"/>
  <c r="AU56" i="1"/>
  <c r="R97" i="3"/>
  <c r="J84" i="4"/>
  <c r="J60" i="4"/>
  <c r="AN55" i="1"/>
  <c r="J59" i="2"/>
  <c r="J39" i="2"/>
  <c r="AU54" i="1"/>
  <c r="J30" i="4"/>
  <c r="AG57" i="1"/>
  <c r="W32" i="1"/>
  <c r="AX54" i="1"/>
  <c r="W30" i="1"/>
  <c r="AZ54" i="1"/>
  <c r="W29" i="1"/>
  <c r="J59" i="3" l="1"/>
  <c r="J30" i="3"/>
  <c r="AG56" i="1" s="1"/>
  <c r="AG54" i="1" s="1"/>
  <c r="AK26" i="1" s="1"/>
  <c r="J39" i="4"/>
  <c r="J39" i="3"/>
  <c r="AN56" i="1"/>
  <c r="AN57" i="1"/>
  <c r="AV54" i="1"/>
  <c r="AK29" i="1" s="1"/>
  <c r="AK35" i="1" s="1"/>
  <c r="AT54" i="1" l="1"/>
  <c r="AN54" i="1" l="1"/>
</calcChain>
</file>

<file path=xl/sharedStrings.xml><?xml version="1.0" encoding="utf-8"?>
<sst xmlns="http://schemas.openxmlformats.org/spreadsheetml/2006/main" count="7086" uniqueCount="1142">
  <si>
    <t>Export Komplet</t>
  </si>
  <si>
    <t>VZ</t>
  </si>
  <si>
    <t>2.0</t>
  </si>
  <si>
    <t>ZAMOK</t>
  </si>
  <si>
    <t>False</t>
  </si>
  <si>
    <t>{5634b65e-1e4f-4936-80dd-d61b389e932e}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</si>
  <si>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</si>
  <si>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</si>
  <si>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</si>
  <si>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</si>
  <si>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</si>
  <si>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</si>
  <si>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</si>
  <si>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</si>
  <si>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25-07-36R01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</si>
  <si>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</si>
  <si>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</si>
  <si>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VÝBĚH GEPARDA - doplnění</t>
  </si>
  <si>
    <t>KSO:</t>
  </si>
  <si>
    <t/>
  </si>
  <si>
    <t>CC-CZ:</t>
  </si>
  <si>
    <t>Místo:</t>
  </si>
  <si>
    <t>Zoologická zahrada Ústí nad Labem</t>
  </si>
  <si>
    <t>Datum:</t>
  </si>
  <si>
    <t>Zadavatel:</t>
  </si>
  <si>
    <t>IČ:</t>
  </si>
  <si>
    <t>DIČ:</t>
  </si>
  <si>
    <t>Účastník:</t>
  </si>
  <si>
    <t>Vyplň údaj</t>
  </si>
  <si>
    <t>Projektant:</t>
  </si>
  <si>
    <t>JinJan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</si>
  <si>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</si>
  <si>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</si>
  <si>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</si>
  <si>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</si>
  <si>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</si>
  <si>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</si>
  <si>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</si>
  <si>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</si>
  <si>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</si>
  <si>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</si>
  <si>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</si>
  <si>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</si>
  <si>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</si>
  <si>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</si>
  <si>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</si>
  <si>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</si>
  <si>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</si>
  <si>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</si>
  <si>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</si>
  <si>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</si>
  <si>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</si>
  <si>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</si>
  <si>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</si>
  <si>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</si>
  <si>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</si>
  <si>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</si>
  <si>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</si>
  <si>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</si>
  <si>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</si>
  <si>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</si>
  <si>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</si>
  <si>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</si>
  <si>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</si>
  <si>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</si>
  <si>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</si>
  <si>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</si>
  <si>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</si>
  <si>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</si>
  <si>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</si>
  <si>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</si>
  <si>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</si>
  <si>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</si>
  <si>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</si>
  <si>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</si>
  <si>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</si>
  <si>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</si>
  <si>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</si>
  <si>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</si>
  <si>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{678d67de-a446-4ab2-9c7e-ccb0b6b3d658}</t>
  </si>
  <si>
    <t>2</t>
  </si>
  <si>
    <t>02</t>
  </si>
  <si>
    <t>Nové konstrukce a práce</t>
  </si>
  <si>
    <t>{1dc7a3e3-481b-421e-aab4-1bcc4454a06b}</t>
  </si>
  <si>
    <t>VRN</t>
  </si>
  <si>
    <t>Vedlejší rozpočtové náklady</t>
  </si>
  <si>
    <t>{8703c512-e75b-4419-8b7d-bf8561fe8ca3}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</si>
  <si>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</si>
  <si>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</si>
  <si>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</si>
  <si>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</si>
  <si>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</si>
  <si>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</si>
  <si>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</si>
  <si>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</si>
  <si>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</si>
  <si>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</si>
  <si>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</si>
  <si>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</si>
  <si>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</si>
  <si>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</si>
  <si>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</si>
  <si>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</si>
  <si>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</si>
  <si>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</si>
  <si>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</si>
  <si>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</si>
  <si>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</si>
  <si>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</si>
  <si>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</si>
  <si>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</si>
  <si>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</si>
  <si>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</si>
  <si>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</si>
  <si>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</si>
  <si>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</si>
  <si>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</si>
  <si>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</si>
  <si>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</si>
  <si>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</si>
  <si>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</si>
  <si>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m2</t>
  </si>
  <si>
    <t>CS ÚRS 2025 02</t>
  </si>
  <si>
    <t>4</t>
  </si>
  <si>
    <t>-385745484</t>
  </si>
  <si>
    <t>Online PSC</t>
  </si>
  <si>
    <t>https://podminky.urs.cz/item/CS_URS_2025_02/113106111</t>
  </si>
  <si>
    <t>VV</t>
  </si>
  <si>
    <t>pouze plocha před expozici</t>
  </si>
  <si>
    <t>110,0</t>
  </si>
  <si>
    <t>Součet</t>
  </si>
  <si>
    <t>113107112</t>
  </si>
  <si>
    <t>Odstranění podkladů nebo krytů ručně s přemístěním hmot na skládku na vzdálenost do 3 m nebo s naložením na dopravní prostředek z kameniva těženého, o tl. vrstvy přes 100 do 200 mm</t>
  </si>
  <si>
    <t>1914660985</t>
  </si>
  <si>
    <t>https://podminky.urs.cz/item/CS_URS_2025_02/113107112</t>
  </si>
  <si>
    <t>9</t>
  </si>
  <si>
    <t>Ostatní konstrukce a práce, bourání</t>
  </si>
  <si>
    <t>3</t>
  </si>
  <si>
    <t>966001.12</t>
  </si>
  <si>
    <t>Odstranění lavičky vč. likvidace, manipulace</t>
  </si>
  <si>
    <t>kus</t>
  </si>
  <si>
    <t>-1337770209</t>
  </si>
  <si>
    <t>966001.15</t>
  </si>
  <si>
    <t>Odstranění stávajícího přístřešku pro želvy vč. likvidace, manipulace</t>
  </si>
  <si>
    <t>soub</t>
  </si>
  <si>
    <t>-1253906449</t>
  </si>
  <si>
    <t>5</t>
  </si>
  <si>
    <t>966003.12</t>
  </si>
  <si>
    <t>Rozebrání dřevěného oplocení nízkého kotveného do sloupů z dřevěných hraněných profilů</t>
  </si>
  <si>
    <t>m</t>
  </si>
  <si>
    <t>-1665905876</t>
  </si>
  <si>
    <t>7,3</t>
  </si>
  <si>
    <t>6</t>
  </si>
  <si>
    <t>966003818</t>
  </si>
  <si>
    <t>Rozebrání dřevěného oplocení se sloupky osové vzdálenosti do 4,00 m, výšky do 2,50 m, osazených do hloubky 1,00 m s příčníky a ocelovými sloupky z prken a latí</t>
  </si>
  <si>
    <t>1581327791</t>
  </si>
  <si>
    <t>https://podminky.urs.cz/item/CS_URS_2025_02/966003818</t>
  </si>
  <si>
    <t>31,0</t>
  </si>
  <si>
    <t>7</t>
  </si>
  <si>
    <t>966071711</t>
  </si>
  <si>
    <t>Bourání plotových sloupků a vzpěr ocelových trubkových nebo profilovaných výšky do 2,50 m zabetonovaných</t>
  </si>
  <si>
    <t>1868116929</t>
  </si>
  <si>
    <t>https://podminky.urs.cz/item/CS_URS_2025_02/966071711</t>
  </si>
  <si>
    <t>předpoklad vzdálenost p 2,5m</t>
  </si>
  <si>
    <t>(99,33+9,87+201,18+15,28+151,8)/2,5</t>
  </si>
  <si>
    <t>195,0-190,984</t>
  </si>
  <si>
    <t>8</t>
  </si>
  <si>
    <t>966071823</t>
  </si>
  <si>
    <t>Rozebrání oplocení z pletiva drátěného se čtvercovými oky, výšky přes 2,0 do 4,0 m</t>
  </si>
  <si>
    <t>900974579</t>
  </si>
  <si>
    <t>https://podminky.urs.cz/item/CS_URS_2025_02/966071823</t>
  </si>
  <si>
    <t>99,33+9,87+201,18+15,28+151,8</t>
  </si>
  <si>
    <t>966073811</t>
  </si>
  <si>
    <t>Rozebrání vrat a vrátek k oplocení plochy jednotlivě přes 2 do 6 m2</t>
  </si>
  <si>
    <t>1528388050</t>
  </si>
  <si>
    <t>https://podminky.urs.cz/item/CS_URS_2025_02/966073811</t>
  </si>
  <si>
    <t>8+2</t>
  </si>
  <si>
    <t>10</t>
  </si>
  <si>
    <t>1163327843</t>
  </si>
  <si>
    <t>předpoklad</t>
  </si>
  <si>
    <t>11</t>
  </si>
  <si>
    <t>96699.10</t>
  </si>
  <si>
    <t>Odstranění bambusových rohoží z oplocení vč. likvidace, manipulace</t>
  </si>
  <si>
    <t>-717565382</t>
  </si>
  <si>
    <t>(3,9+6,7)*2,2</t>
  </si>
  <si>
    <t>96699.20</t>
  </si>
  <si>
    <t>Odstranění plakátu v rámu vč. likvidace, manipulace</t>
  </si>
  <si>
    <t>ks</t>
  </si>
  <si>
    <t>1626704833</t>
  </si>
  <si>
    <t>13</t>
  </si>
  <si>
    <t>97999.125.1</t>
  </si>
  <si>
    <t>Ochrana stávajících konstrukcí před poškozením</t>
  </si>
  <si>
    <t>kpl</t>
  </si>
  <si>
    <t>-342809171</t>
  </si>
  <si>
    <t>1,0</t>
  </si>
  <si>
    <t>14</t>
  </si>
  <si>
    <t>999100523</t>
  </si>
  <si>
    <t>Demontáž ostatních drobných nefunkčních konstrukcí a prvků jinde neuvedených ve fasádě vč. likvidace (realizováno pouze na pokyn investora a účtování dle SD)</t>
  </si>
  <si>
    <t>hod</t>
  </si>
  <si>
    <t>1404203199</t>
  </si>
  <si>
    <t>30,0</t>
  </si>
  <si>
    <t>997</t>
  </si>
  <si>
    <t>Přesun sutě</t>
  </si>
  <si>
    <t>15</t>
  </si>
  <si>
    <t>997013645</t>
  </si>
  <si>
    <t>Poplatek za uložení stavebního odpadu na skládce (skládkovné) asfaltového bez obsahu dehtu zatříděného do Katalogu odpadů pod kódem 17 03 02</t>
  </si>
  <si>
    <t>t</t>
  </si>
  <si>
    <t>30955188</t>
  </si>
  <si>
    <t>https://podminky.urs.cz/item/CS_URS_2025_02/997013645</t>
  </si>
  <si>
    <t>1,3</t>
  </si>
  <si>
    <t>16</t>
  </si>
  <si>
    <t>997013811</t>
  </si>
  <si>
    <t>Poplatek za uložení stavebního odpadu na skládce (skládkovné) dřevěného zatříděného do Katalogu odpadů pod kódem 17 02 01</t>
  </si>
  <si>
    <t>-1817567172</t>
  </si>
  <si>
    <t>https://podminky.urs.cz/item/CS_URS_2025_02/997013811</t>
  </si>
  <si>
    <t>2,6</t>
  </si>
  <si>
    <t>17</t>
  </si>
  <si>
    <t>997013832</t>
  </si>
  <si>
    <t>Odpočtový poplatek za kovový šrot</t>
  </si>
  <si>
    <t>-1802288517</t>
  </si>
  <si>
    <t>74,923-(1,3+2,6+8,0+33,0)</t>
  </si>
  <si>
    <t>18</t>
  </si>
  <si>
    <t>997013861</t>
  </si>
  <si>
    <t>Poplatek za uložení stavebního odpadu na recyklační skládce (skládkovné) z prostého betonu zatříděného do Katalogu odpadů pod kódem 17 01 01</t>
  </si>
  <si>
    <t>1674613077</t>
  </si>
  <si>
    <t>https://podminky.urs.cz/item/CS_URS_2025_02/997013861</t>
  </si>
  <si>
    <t>105,833-(1,3+2,6+30,023+8+33,0)</t>
  </si>
  <si>
    <t>19</t>
  </si>
  <si>
    <t>997013871</t>
  </si>
  <si>
    <t>Poplatek za uložení stavebního odpadu na recyklační skládce (skládkovné) směsného stavebního a demoličního zatříděného do Katalogu odpadů pod kódem 17 09 04</t>
  </si>
  <si>
    <t>95000537</t>
  </si>
  <si>
    <t>https://podminky.urs.cz/item/CS_URS_2025_02/997013871</t>
  </si>
  <si>
    <t>8,0</t>
  </si>
  <si>
    <t>20</t>
  </si>
  <si>
    <t>997013873</t>
  </si>
  <si>
    <t>Poplatek za uložení stavebního odpadu na recyklační skládce (skládkovné) zeminy a kamení zatříděného do Katalogu odpadů pod kódem 17 05 04</t>
  </si>
  <si>
    <t>632761</t>
  </si>
  <si>
    <t>https://podminky.urs.cz/item/CS_URS_2025_02/997013873</t>
  </si>
  <si>
    <t>33,0</t>
  </si>
  <si>
    <t>997231111</t>
  </si>
  <si>
    <t>Vodorovná doprava suti a vybouraných hmot s vyložením a hrubým urovnáním na vzdálenost do 1 km</t>
  </si>
  <si>
    <t>-1672408349</t>
  </si>
  <si>
    <t>https://podminky.urs.cz/item/CS_URS_2025_02/997231111</t>
  </si>
  <si>
    <t>22</t>
  </si>
  <si>
    <t>997231119</t>
  </si>
  <si>
    <t>Vodorovná doprava suti a vybouraných hmot s vyložením a hrubým urovnáním na vzdálenost Příplatek k cenám za každý další započatý 1 km</t>
  </si>
  <si>
    <t>804137726</t>
  </si>
  <si>
    <t>https://podminky.urs.cz/item/CS_URS_2025_02/997231119</t>
  </si>
  <si>
    <t>předpoklad 20km</t>
  </si>
  <si>
    <t>105,833*19</t>
  </si>
  <si>
    <t>23</t>
  </si>
  <si>
    <t>997231511</t>
  </si>
  <si>
    <t>Nakládání, překládání nebo manipulace se sutí a vybouranými hmotami</t>
  </si>
  <si>
    <t>-515906168</t>
  </si>
  <si>
    <t>https://podminky.urs.cz/item/CS_URS_2025_02/997231511</t>
  </si>
  <si>
    <t>PSV</t>
  </si>
  <si>
    <t>Práce a dodávky PSV</t>
  </si>
  <si>
    <t>712</t>
  </si>
  <si>
    <t>Povlakové krytiny</t>
  </si>
  <si>
    <t>24</t>
  </si>
  <si>
    <t>712440832</t>
  </si>
  <si>
    <t>Odstranění povlakové krytiny střech šikmých přes 10° do 30° z přitavených pásů NAIP v plné ploše dvouvrstvé</t>
  </si>
  <si>
    <t>809157233</t>
  </si>
  <si>
    <t>https://podminky.urs.cz/item/CS_URS_2025_02/712440832</t>
  </si>
  <si>
    <t>pudorysná plocha strechy x koeficient sklonu 1,15</t>
  </si>
  <si>
    <t>110,0*1,15</t>
  </si>
  <si>
    <t>762</t>
  </si>
  <si>
    <t>Konstrukce tesařské</t>
  </si>
  <si>
    <t>25</t>
  </si>
  <si>
    <t>762134811</t>
  </si>
  <si>
    <t>Demontáž bednění svislých stěn a nadstřešních stěn z fošen</t>
  </si>
  <si>
    <t>-1692673959</t>
  </si>
  <si>
    <t>https://podminky.urs.cz/item/CS_URS_2025_02/762134811</t>
  </si>
  <si>
    <t>odstranení prkenného zákrytu expozicního okna</t>
  </si>
  <si>
    <t>1,5*2,0</t>
  </si>
  <si>
    <t>drevených parapetu</t>
  </si>
  <si>
    <t>5,8*0,3</t>
  </si>
  <si>
    <t>zasyp</t>
  </si>
  <si>
    <t>28,2</t>
  </si>
  <si>
    <t>02 - Nové konstrukce a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</si>
  <si>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</si>
  <si>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</si>
  <si>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</si>
  <si>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</si>
  <si>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</si>
  <si>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</si>
  <si>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767 - Konstrukce zámečnické vč. přesunu hmot</t>
  </si>
  <si>
    <t>M - Práce a dodávky M</t>
  </si>
  <si>
    <t xml:space="preserve">    21-M - Elektromontáže</t>
  </si>
  <si>
    <t>Ostatní - Ostatní</t>
  </si>
  <si>
    <t xml:space="preserve">    8888 - Přístřešek pro želvy vč. přesu hmot</t>
  </si>
  <si>
    <t xml:space="preserve">    99999 - Sadové úpravy - zeleň, želvy</t>
  </si>
  <si>
    <t>132212331</t>
  </si>
  <si>
    <t>Hloubení nezapažených rýh šířky přes 800 do 2 000 mm ručně s urovnáním dna do předepsaného profilu a spádu v hornině třídy těžitelnosti I skupiny 3 soudržných</t>
  </si>
  <si>
    <t>m3</t>
  </si>
  <si>
    <t>656287764</t>
  </si>
  <si>
    <t>https://podminky.urs.cz/item/CS_URS_2025_02/132212331</t>
  </si>
  <si>
    <t>plocha pískoviště želv</t>
  </si>
  <si>
    <t>1,7*1,8*0,25</t>
  </si>
  <si>
    <t>132251102</t>
  </si>
  <si>
    <t>Hloubení nezapažených rýh šířky do 800 mm strojně s urovnáním dna do předepsaného profilu a spádu v hornině třídy těžitelnosti I skupiny 3 přes 20 do 50 m3</t>
  </si>
  <si>
    <t>1972682339</t>
  </si>
  <si>
    <t>https://podminky.urs.cz/item/CS_URS_2025_02/132251102</t>
  </si>
  <si>
    <t>170 sloupků, výška patky 2x 250mm</t>
  </si>
  <si>
    <t>170,0*0,5*0,3</t>
  </si>
  <si>
    <t>pro vyhlídku</t>
  </si>
  <si>
    <t>2,0*0,75*0,4*4</t>
  </si>
  <si>
    <t>5,0/2,5*0,5*0,3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</si>
  <si>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</si>
  <si>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</si>
  <si>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-1738809260</t>
  </si>
  <si>
    <t>https://podminky.urs.cz/item/CS_URS_2025_02/162351103</t>
  </si>
  <si>
    <t>odvoz do okoli</t>
  </si>
  <si>
    <t>28,200+0,765</t>
  </si>
  <si>
    <t>zpet na zásyp pro patky + vytvorení navýšení ve výbehu</t>
  </si>
  <si>
    <t>28,200</t>
  </si>
  <si>
    <t>167151101</t>
  </si>
  <si>
    <t>Nakládání, skládání a překládání neulehlého výkopku nebo sypaniny strojně nakládání, množství do 100 m3, z horniny třídy těžitelnosti I, skupiny 1 až 3</t>
  </si>
  <si>
    <t>-888310285</t>
  </si>
  <si>
    <t>https://podminky.urs.cz/item/CS_URS_2025_02/167151101</t>
  </si>
  <si>
    <t>171151111</t>
  </si>
  <si>
    <t>Uložení sypanin do násypů strojně s rozprostřením sypaniny ve vrstvách a s hrubým urovnáním zhutněných z hornin nesoudržných sypkých</t>
  </si>
  <si>
    <t>-1830537751</t>
  </si>
  <si>
    <t>https://podminky.urs.cz/item/CS_URS_2025_02/171151111</t>
  </si>
  <si>
    <t>dosetí trávy v místě nově realizovaných vyvýšených místech v centrální části výběh</t>
  </si>
  <si>
    <t>250,0</t>
  </si>
  <si>
    <t>odpočet vykopané zeminy</t>
  </si>
  <si>
    <t>-27,9</t>
  </si>
  <si>
    <t>M</t>
  </si>
  <si>
    <t>10371500</t>
  </si>
  <si>
    <t>substrát pro trávníky VL</t>
  </si>
  <si>
    <t>1624896941</t>
  </si>
  <si>
    <t>174151101</t>
  </si>
  <si>
    <t>Zásyp jam, šachet rýh nebo kolem objektů sypaninou se zhutněním</t>
  </si>
  <si>
    <t>1215851469</t>
  </si>
  <si>
    <t>https://podminky.urs.cz/item/CS_URS_2025_02/174151101</t>
  </si>
  <si>
    <t>Mezisoučet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</si>
  <si>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</si>
  <si>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</si>
  <si>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-265095673</t>
  </si>
  <si>
    <t>https://podminky.urs.cz/item/CS_URS_2025_02/181111121</t>
  </si>
  <si>
    <t>predpoklad</t>
  </si>
  <si>
    <t>430,0</t>
  </si>
  <si>
    <t>181411131</t>
  </si>
  <si>
    <t>Založení trávníku na půdě předem připravené plochy do 1000 m2 výsevem včetně utažení parkového v rovině nebo na svahu do 1:5</t>
  </si>
  <si>
    <t>-286467768</t>
  </si>
  <si>
    <t>https://podminky.urs.cz/item/CS_URS_2025_02/181411131</t>
  </si>
  <si>
    <t>00572410</t>
  </si>
  <si>
    <t>osivo směs travní parková</t>
  </si>
  <si>
    <t>kg</t>
  </si>
  <si>
    <t>-1455095402</t>
  </si>
  <si>
    <t>430*0,03 'Přepočtené koeficientem množství</t>
  </si>
  <si>
    <t>181912111</t>
  </si>
  <si>
    <t>Úprava pláně vyrovnáním výškových rozdílů ručně v hornině třídy těžitelnosti I skupiny 3 bez zhutnění</t>
  </si>
  <si>
    <t>1260835427</t>
  </si>
  <si>
    <t>https://podminky.urs.cz/item/CS_URS_2025_02/181912111</t>
  </si>
  <si>
    <t>plocha před objektem B</t>
  </si>
  <si>
    <t>78,0+4,5</t>
  </si>
  <si>
    <t>pod stupně</t>
  </si>
  <si>
    <t>1,25*1,73*6</t>
  </si>
  <si>
    <t>18340.131</t>
  </si>
  <si>
    <t>Rozrušení, odplevelení stávající půdy na hloubku přes 50 do 150 mm souvislé plochy přes 500 m2 v rovině nebo na svahu do 1:5</t>
  </si>
  <si>
    <t>1447754541</t>
  </si>
  <si>
    <t>P</t>
  </si>
  <si>
    <t>Poznámka k položce:_x000D_
vč. přípravy pro položení stěrkové vrstvy</t>
  </si>
  <si>
    <t>VZOROVÝ ŘEZ</t>
  </si>
  <si>
    <t>mimo vstupy na vyhlídku</t>
  </si>
  <si>
    <t>585,0</t>
  </si>
  <si>
    <t>184911.31</t>
  </si>
  <si>
    <t>Rozprostření, zatížení potrubí kamenivem</t>
  </si>
  <si>
    <t>-1871192987</t>
  </si>
  <si>
    <t>položení trubky na stávající žlab - predpoklad šíre v pumeru 3,5m</t>
  </si>
  <si>
    <t>132,0*3,5</t>
  </si>
  <si>
    <t>58380.51</t>
  </si>
  <si>
    <t>křemenný porfyr, lomový kámen netříděný</t>
  </si>
  <si>
    <t>-1988452552</t>
  </si>
  <si>
    <t>Poznámka k položce:_x000D_
porfyrové kamenivo větší frakce,_x000D_
krytí drenážního potrubí ve stávajícím žlabu</t>
  </si>
  <si>
    <t>kamenné plochy kolem oplocení  - 145m3 dle projektanta</t>
  </si>
  <si>
    <t>145,0*1,8</t>
  </si>
  <si>
    <t>184911.40</t>
  </si>
  <si>
    <t>Rozprostření a dodávka křemenného porfyru, lomových kámenů- solitery</t>
  </si>
  <si>
    <t>-1800772657</t>
  </si>
  <si>
    <t>dle projektanta</t>
  </si>
  <si>
    <t>25,0</t>
  </si>
  <si>
    <t>185803.11</t>
  </si>
  <si>
    <t>Ošetření trávníku shrabáním, 1x pokosení</t>
  </si>
  <si>
    <t>-281211145</t>
  </si>
  <si>
    <t>Zakládání</t>
  </si>
  <si>
    <t>21153.111</t>
  </si>
  <si>
    <t>Výplň kamenivem do rýh odvodňovacích žeber nebo trativodů bez zhutnění, s úpravou povrchu výplně kamenivem hrubým drceným frakce 0 až 32 mm</t>
  </si>
  <si>
    <t>-1136071019</t>
  </si>
  <si>
    <t>v místě vstupů na vyhlídku</t>
  </si>
  <si>
    <t>spodní vrstva porfyrové</t>
  </si>
  <si>
    <t xml:space="preserve">u lávky </t>
  </si>
  <si>
    <t>9,0*0,9*0,06</t>
  </si>
  <si>
    <t>123,0*0,65*0,22</t>
  </si>
  <si>
    <t>-123*0,0176</t>
  </si>
  <si>
    <t>211561.11</t>
  </si>
  <si>
    <t>Výplň kamenivem do rýh odvodňovacích žeber nebo trativodů bez zhutnění, s úpravou povrchu výplně kamenivem hrubým drceným frakce 0 až 16 mm</t>
  </si>
  <si>
    <t>-1206478640</t>
  </si>
  <si>
    <t>horní vrstva porfyrový</t>
  </si>
  <si>
    <t>9,0*0,9*0,08</t>
  </si>
  <si>
    <t>123,0*1,0*0,11</t>
  </si>
  <si>
    <t>212312111</t>
  </si>
  <si>
    <t>Lože pro trativody z betonu prostého</t>
  </si>
  <si>
    <t>-623932938</t>
  </si>
  <si>
    <t>https://podminky.urs.cz/item/CS_URS_2025_02/212312111</t>
  </si>
  <si>
    <t>9,0*0,5*0,3</t>
  </si>
  <si>
    <t>212755.16</t>
  </si>
  <si>
    <t>Trativody z drenážních trubek plastových flexibilních DN 150 mm bez lože a obsypu</t>
  </si>
  <si>
    <t>1990036979</t>
  </si>
  <si>
    <t>položení trubky na stávající žlab</t>
  </si>
  <si>
    <t>123,0+9,0</t>
  </si>
  <si>
    <t>213141111</t>
  </si>
  <si>
    <t>Zřízení vrstvy z geotextilie filtrační, separační, odvodňovací, ochranné, výztužné nebo protierozní v rovině nebo ve sklonu do 1:5, šířky do 3 m</t>
  </si>
  <si>
    <t>932510750</t>
  </si>
  <si>
    <t>https://podminky.urs.cz/item/CS_URS_2025_02/213141111</t>
  </si>
  <si>
    <t>123,0*1,5</t>
  </si>
  <si>
    <t>69311080</t>
  </si>
  <si>
    <t>geotextilie netkaná separační, ochranná, filtrační, drenážní PES 200g/m2</t>
  </si>
  <si>
    <t>639572369</t>
  </si>
  <si>
    <t>184,5*1,1845 'Přepočtené koeficientem množství</t>
  </si>
  <si>
    <t>279113135</t>
  </si>
  <si>
    <t>Základové zdi z tvárnic ztraceného bednění včetně výplně z betonu bez zvláštních nároků na vliv prostředí třídy C 16/20, tloušťky zdiva přes 300 do 400 mm</t>
  </si>
  <si>
    <t>-1464525368</t>
  </si>
  <si>
    <t>https://podminky.urs.cz/item/CS_URS_2025_02/279113135</t>
  </si>
  <si>
    <t>170,0*0,5</t>
  </si>
  <si>
    <t>2,0*0,75*4</t>
  </si>
  <si>
    <t>5,0/2,5*0,5</t>
  </si>
  <si>
    <t>Svislé a kompletní konstrukce</t>
  </si>
  <si>
    <t>338171121</t>
  </si>
  <si>
    <t>Montáž sloupků a vzpěr plotových ocelových trubkových nebo profilovaných výšky přes 2 do 2,6 m se zalitím cementovou maltou do vynechaných otvorů</t>
  </si>
  <si>
    <t>812902074</t>
  </si>
  <si>
    <t>https://podminky.urs.cz/item/CS_URS_2025_02/338171121</t>
  </si>
  <si>
    <t>422/2,5</t>
  </si>
  <si>
    <t>170,0-168,8</t>
  </si>
  <si>
    <t>5,0/2,5</t>
  </si>
  <si>
    <t>55342243</t>
  </si>
  <si>
    <t>sloupek plotový Pz 3000/48x1,5mm vč. krytky</t>
  </si>
  <si>
    <t>1323969191</t>
  </si>
  <si>
    <t>26</t>
  </si>
  <si>
    <t>338951113</t>
  </si>
  <si>
    <t>Osazování sloupků a vzpěr plotových dřevěných průměru přes 100 do 150 mm se zasypáním zeminou a udusáním s impregnací spodní části</t>
  </si>
  <si>
    <t>-169252144</t>
  </si>
  <si>
    <t>https://podminky.urs.cz/item/CS_URS_2025_02/338951113</t>
  </si>
  <si>
    <t xml:space="preserve">zázemí gepardů </t>
  </si>
  <si>
    <t>190,0</t>
  </si>
  <si>
    <t>vyhlídka</t>
  </si>
  <si>
    <t>135,0+155+30</t>
  </si>
  <si>
    <t>27</t>
  </si>
  <si>
    <t>05217.18</t>
  </si>
  <si>
    <t>dřevěné odkorněné kůly průměru 40-80 mm, délky 0,3-2 m, impregnované tvrdé dřevo (akát odkorněný, odbělený)</t>
  </si>
  <si>
    <t>-1520440196</t>
  </si>
  <si>
    <t>zázemí geparda</t>
  </si>
  <si>
    <t>135,0</t>
  </si>
  <si>
    <t>28</t>
  </si>
  <si>
    <t>05217.19</t>
  </si>
  <si>
    <t>dřevěné odkorněné kůly průměru 40-80 mm, délky 0,3-3m, impregnované tvrdé dřevo (akát odkorněný, odbělený)</t>
  </si>
  <si>
    <t>-1919704457</t>
  </si>
  <si>
    <t>155,0</t>
  </si>
  <si>
    <t>29</t>
  </si>
  <si>
    <t>05217.20</t>
  </si>
  <si>
    <t>dřevěné odkorněné kůly průměru 40-80 mm, délky 0,3-4m, impregnované tvrdé dřevo (akát odkorněný, odbělený)</t>
  </si>
  <si>
    <t>1287914793</t>
  </si>
  <si>
    <t>30</t>
  </si>
  <si>
    <t>33895.20</t>
  </si>
  <si>
    <t>Příplatek na zhotovení revizního otvoru z kulů pro vstup pod terasu vel. cca 700x1200mm</t>
  </si>
  <si>
    <t>-1136135489</t>
  </si>
  <si>
    <t>31</t>
  </si>
  <si>
    <t>589176976</t>
  </si>
  <si>
    <t>pro dřevěný plot</t>
  </si>
  <si>
    <t>50,0/2,0</t>
  </si>
  <si>
    <t>32</t>
  </si>
  <si>
    <t>052171.8</t>
  </si>
  <si>
    <t>tyče dřevěné D 80mm vč. impregnace</t>
  </si>
  <si>
    <t>-1393148446</t>
  </si>
  <si>
    <t>50,0/2,0*0,078*1,0</t>
  </si>
  <si>
    <t>33</t>
  </si>
  <si>
    <t>348101220</t>
  </si>
  <si>
    <t>Osazení vrat nebo vrátek k oplocení na sloupky ocelové, plochy jednotlivě přes 2 do 4 m2</t>
  </si>
  <si>
    <t>1662612529</t>
  </si>
  <si>
    <t>https://podminky.urs.cz/item/CS_URS_2025_02/348101220</t>
  </si>
  <si>
    <t>34</t>
  </si>
  <si>
    <t>55342.32</t>
  </si>
  <si>
    <t>branka plotová jednokřídlá 1000x2500mm</t>
  </si>
  <si>
    <t>-283775380</t>
  </si>
  <si>
    <t>Poznámka k položce:_x000D_
branky jednokřídlé_x000D_
7x, š. 1000 mm, v. 2500 mm_x000D_
otevíravé, zamykání na visací zámek,_x000D_
rám + středové dělení křídla - jekl 40x40 mm,_x000D_
barva antracitová, výplň - čtyřhranné pletivo,_x000D_
vel. oka 50x50 mm, tl. drátu 4,2 / 3,2 mm, _x000D_
poplastované - barva antracitová_x000D_
(specifikace pro veškeré nové branky)</t>
  </si>
  <si>
    <t>35</t>
  </si>
  <si>
    <t>348101230</t>
  </si>
  <si>
    <t>Osazení vrat nebo vrátek k oplocení na sloupky ocelové, plochy jednotlivě přes 4 do 6 m2</t>
  </si>
  <si>
    <t>-61337058</t>
  </si>
  <si>
    <t>https://podminky.urs.cz/item/CS_URS_2025_02/348101230</t>
  </si>
  <si>
    <t>36</t>
  </si>
  <si>
    <t>55342349</t>
  </si>
  <si>
    <t>brána plotová dvoukřídlá 1800x2500mm</t>
  </si>
  <si>
    <t>-1376270911</t>
  </si>
  <si>
    <t>Poznámka k položce:_x000D_
branky dvoukřídlé_x000D_
4x, š. 1800 mm, v. 2500 mm,_x000D_
otevíravé, s uzamykatelným zámkem,_x000D_
rám + středové dělení křídla - jekl 40x40 mm,_x000D_
barva antracitová, výplň - čtyřhranné pletivo,_x000D_
vel. oka 50x50 mm, tl. drátu 3,2 mm, _x000D_
poplastované - barva antracitová_x000D_
(specifikace pro veškeré nové  branky)</t>
  </si>
  <si>
    <t>37</t>
  </si>
  <si>
    <t>348121211</t>
  </si>
  <si>
    <t>Osazení podhrabových desek na ocelové sloupky, délky desek do 2 m</t>
  </si>
  <si>
    <t>379970800</t>
  </si>
  <si>
    <t>https://podminky.urs.cz/item/CS_URS_2025_02/348121211</t>
  </si>
  <si>
    <t>170,0</t>
  </si>
  <si>
    <t>38</t>
  </si>
  <si>
    <t>59233119</t>
  </si>
  <si>
    <t>deska plotová betonová 2000x50x290mm</t>
  </si>
  <si>
    <t>543905758</t>
  </si>
  <si>
    <t>170,0+2,0</t>
  </si>
  <si>
    <t>39</t>
  </si>
  <si>
    <t>348171.35</t>
  </si>
  <si>
    <t>Montáž oplocení z dílců kovových rámových, na ocelové sloupky, výšky přes 2,0 m</t>
  </si>
  <si>
    <t>-771725721</t>
  </si>
  <si>
    <t>40</t>
  </si>
  <si>
    <t>55342.21</t>
  </si>
  <si>
    <t>plotový panel v rámu výšky 2,5m</t>
  </si>
  <si>
    <t>2115545951</t>
  </si>
  <si>
    <t>Poznámka k položce:_x000D_
pevná přepážka_x000D_
rám - ocelový U profil 50x40x2 mm,_x000D_
+ středový ocelový T profil 40x40x3 mm,_x000D_
povrchová úprava - barva_x000D_
antracitová RAL 7016_x000D_
výplň - prkna hoblovaná,_x000D_
rozměr 130x30, délka 1720 mm_x000D_
hloubkově impregnovaná,_x000D_
ošetřená olejem na dřevo,_x000D_
zasazená a kotvená do ocelového rámu_x000D_
a středového profilu_x000D_</t>
  </si>
  <si>
    <t>5,0</t>
  </si>
  <si>
    <t>41</t>
  </si>
  <si>
    <t>348401140</t>
  </si>
  <si>
    <t>Montáž oplocení z pletiva strojového s napínacími dráty přes 2,0 do 4,0 m</t>
  </si>
  <si>
    <t>-738929151</t>
  </si>
  <si>
    <t>https://podminky.urs.cz/item/CS_URS_2025_02/348401140</t>
  </si>
  <si>
    <t>tl. drátu 3,2 mm</t>
  </si>
  <si>
    <t>277,0</t>
  </si>
  <si>
    <t>tl. drátu 4,2 mm</t>
  </si>
  <si>
    <t>145,0</t>
  </si>
  <si>
    <t>42</t>
  </si>
  <si>
    <t>31327.15</t>
  </si>
  <si>
    <t>pletivo drátěné čtyřhranné v. 2500 mm, vel. oka 50x50 mm, tl. drátu 3,2 mm, poplastované - barva antracitová RAL7016</t>
  </si>
  <si>
    <t>535770652</t>
  </si>
  <si>
    <t>278,0*1,05</t>
  </si>
  <si>
    <t>43</t>
  </si>
  <si>
    <t>31327.17</t>
  </si>
  <si>
    <t>pletivo drátěné čtyřhranné v. 2500 mm, vel. oka 50x50 mm, tl. drátu 4,2 mm, poplastované - barva antracitová RAL7016</t>
  </si>
  <si>
    <t>102088653</t>
  </si>
  <si>
    <t>145,0*1,05</t>
  </si>
  <si>
    <t>44</t>
  </si>
  <si>
    <t>348401350</t>
  </si>
  <si>
    <t>Montáž oplocení z pletiva doplňujících konstrukcí rozvinutí, uchycení a napnutí drátu napínacího</t>
  </si>
  <si>
    <t>-363378031</t>
  </si>
  <si>
    <t>https://podminky.urs.cz/item/CS_URS_2025_02/348401350</t>
  </si>
  <si>
    <t>418,0*5</t>
  </si>
  <si>
    <t>45</t>
  </si>
  <si>
    <t>15619100</t>
  </si>
  <si>
    <t>drát kruhový poplastovaný napínací 2,5/3,5mm</t>
  </si>
  <si>
    <t>348013916</t>
  </si>
  <si>
    <t>418,0*5*1,05</t>
  </si>
  <si>
    <t>46</t>
  </si>
  <si>
    <t>-860428972</t>
  </si>
  <si>
    <t>celková délka 314m, celkem 7 rad</t>
  </si>
  <si>
    <t>314,0*7</t>
  </si>
  <si>
    <t>47</t>
  </si>
  <si>
    <t>15619.00</t>
  </si>
  <si>
    <t>ocelová elektrická lanka</t>
  </si>
  <si>
    <t>1671952001</t>
  </si>
  <si>
    <t>314,0*7*1,05</t>
  </si>
  <si>
    <t>48</t>
  </si>
  <si>
    <t>348401411</t>
  </si>
  <si>
    <t>Montáž oplocení z pletiva doplňujících konstrukcí bavoletu jednostranného</t>
  </si>
  <si>
    <t>1976592873</t>
  </si>
  <si>
    <t>https://podminky.urs.cz/item/CS_URS_2025_02/348401411</t>
  </si>
  <si>
    <t>celková délka 314m, po 2,5m</t>
  </si>
  <si>
    <t>314,0/2,5+0,4</t>
  </si>
  <si>
    <t>49</t>
  </si>
  <si>
    <t>31324.35</t>
  </si>
  <si>
    <t>plotový jednostranný bavolet 20x20x3 mm, pod úhlem 45°, povrchová úprava - pozink + komaxit, barva antracitová RAL 7016</t>
  </si>
  <si>
    <t>-1106538434</t>
  </si>
  <si>
    <t>126,0</t>
  </si>
  <si>
    <t>50</t>
  </si>
  <si>
    <t>348501112</t>
  </si>
  <si>
    <t>Osazení oplocení na sloupky v osové vzdálenosti do 4 m výšky do 1 m z latí</t>
  </si>
  <si>
    <t>1923610483</t>
  </si>
  <si>
    <t>https://podminky.urs.cz/item/CS_URS_2025_02/348501112</t>
  </si>
  <si>
    <t>pro drevený plot (želvy + okolo B)</t>
  </si>
  <si>
    <t>50,0</t>
  </si>
  <si>
    <t>51</t>
  </si>
  <si>
    <t>61231010</t>
  </si>
  <si>
    <t>vodorovně skládané kůly různých délek, malých průměrů</t>
  </si>
  <si>
    <t>-1538394305</t>
  </si>
  <si>
    <t>Poznámka k položce:_x000D_
vč. impregnace</t>
  </si>
  <si>
    <t>50,0*0,6</t>
  </si>
  <si>
    <t>Vodorovné konstrukce</t>
  </si>
  <si>
    <t>52</t>
  </si>
  <si>
    <t>434951.13</t>
  </si>
  <si>
    <t>Osazení a dodávka terénního schodiště z dřevěných povalů délky stupně přes 1,5 m, průřez 180x200mm</t>
  </si>
  <si>
    <t>1087764887</t>
  </si>
  <si>
    <t>2,0*4</t>
  </si>
  <si>
    <t>53</t>
  </si>
  <si>
    <t>434951.15</t>
  </si>
  <si>
    <t>Osazení a dodávka terénního schodiště ze žulových bloků š- 350mm, tl. 180mm</t>
  </si>
  <si>
    <t>1288312542</t>
  </si>
  <si>
    <t>Poznámka k položce:_x000D_
žulové kamenné bloky, barva žlutá,_x000D_
nášlapná plocha - pískovaný povrch,_x000D_
čelní plocha - štípaný povrch</t>
  </si>
  <si>
    <t>1,73*7</t>
  </si>
  <si>
    <t>Komunikace pozemní</t>
  </si>
  <si>
    <t>54</t>
  </si>
  <si>
    <t>561121101</t>
  </si>
  <si>
    <t>Zřízení podkladu nebo ochranné vrstvy vozovky z mechanicky zpevněné zeminy MZ bez přidání pojiva nebo vylepšovacího materiálu, s rozprostřením, vlhčením, promísením a zhutněním, tloušťka po zhutnění 50 mm</t>
  </si>
  <si>
    <t>-1014651653</t>
  </si>
  <si>
    <t>https://podminky.urs.cz/item/CS_URS_2025_02/561121101</t>
  </si>
  <si>
    <t>mlat pro ochran potrubí</t>
  </si>
  <si>
    <t>5,7*2*0,65</t>
  </si>
  <si>
    <t>mlat před lávkou</t>
  </si>
  <si>
    <t>23,0</t>
  </si>
  <si>
    <t>55</t>
  </si>
  <si>
    <t>58337310</t>
  </si>
  <si>
    <t>štěrkopísek frakce 0/4 (mlat, barva žlutá)</t>
  </si>
  <si>
    <t>651080320</t>
  </si>
  <si>
    <t>5,7*2*0,65*0,3*1,8</t>
  </si>
  <si>
    <t>23,0*0,04*1,8</t>
  </si>
  <si>
    <t>56</t>
  </si>
  <si>
    <t>561121103</t>
  </si>
  <si>
    <t>Zřízení podkladu nebo ochranné vrstvy vozovky z mechanicky zpevněné zeminy MZ bez přidání pojiva nebo vylepšovacího materiálu, s rozprostřením, vlhčením, promísením a zhutněním, tloušťka po zhutnění 100 mm</t>
  </si>
  <si>
    <t>675552739</t>
  </si>
  <si>
    <t>https://podminky.urs.cz/item/CS_URS_2025_02/561121103</t>
  </si>
  <si>
    <t xml:space="preserve">povrchový zásyp z porfyrového štěrku 0-16 </t>
  </si>
  <si>
    <t>57</t>
  </si>
  <si>
    <t>58337302</t>
  </si>
  <si>
    <t>štěrkopísek frakce 0/16</t>
  </si>
  <si>
    <t>-270916171</t>
  </si>
  <si>
    <t>585,0*0,1*1,8</t>
  </si>
  <si>
    <t>58</t>
  </si>
  <si>
    <t>564730.01</t>
  </si>
  <si>
    <t>Podklad nebo kryt z kameniva hrubého drceného vel. 0-32 mm s rozprostřením a zhutněním plochy jednotlivě do 100 m2, po zhutnění tl. 100 mm</t>
  </si>
  <si>
    <t>1571731931</t>
  </si>
  <si>
    <t>59</t>
  </si>
  <si>
    <t>564771.11</t>
  </si>
  <si>
    <t>Podklad nebo kryt z kameniva hrubého drceného vel. 0-63 mm s rozprostřením a zhutněním plochy přes 100 m2, po zhutnění tl. 200 mm</t>
  </si>
  <si>
    <t>556081212</t>
  </si>
  <si>
    <t>60</t>
  </si>
  <si>
    <t>564811012</t>
  </si>
  <si>
    <t>Podklad ze štěrkodrti ŠD s rozprostřením a zhutněním plochy jednotlivě do 100 m2, po zhutnění tl. 60 mm</t>
  </si>
  <si>
    <t>-1559650808</t>
  </si>
  <si>
    <t>https://podminky.urs.cz/item/CS_URS_2025_02/564811012</t>
  </si>
  <si>
    <t>61</t>
  </si>
  <si>
    <t>591211111</t>
  </si>
  <si>
    <t>Kladení dlažby z kostek s provedením lože do tl. 50 mm, s vyplněním spár, s dvojím beraněním a se smetením přebytečného materiálu na krajnici drobných z kamene, do lože z kameniva</t>
  </si>
  <si>
    <t>-59691536</t>
  </si>
  <si>
    <t>https://podminky.urs.cz/item/CS_URS_2025_02/591211111</t>
  </si>
  <si>
    <t>62</t>
  </si>
  <si>
    <t>58381.07</t>
  </si>
  <si>
    <t>žulové odseky kladené na divoko, barva žlutá tl. 60mm</t>
  </si>
  <si>
    <t>84601976</t>
  </si>
  <si>
    <t>95,475*1,1 'Přepočtené koeficientem množství</t>
  </si>
  <si>
    <t>63</t>
  </si>
  <si>
    <t>591441111</t>
  </si>
  <si>
    <t>Kladení dlažby z mozaiky komunikací pro pěší s vyplněním spár, s dvojím beraněním a se smetením přebytečného materiálu na vzdálenost do 3 m jednobarevné, s ložem tl. do 40 mm z cementové malty</t>
  </si>
  <si>
    <t>1282944652</t>
  </si>
  <si>
    <t>https://podminky.urs.cz/item/CS_URS_2025_02/591441111</t>
  </si>
  <si>
    <t>krajnice ze 2 řad štípaných žulových kostek, barva žlutá</t>
  </si>
  <si>
    <t>(52,5+38,46)*0,16</t>
  </si>
  <si>
    <t>u nové zpevněné plocha + schodiště</t>
  </si>
  <si>
    <t>(5,0+13,76+15,96+24,31)*0,16</t>
  </si>
  <si>
    <t>64</t>
  </si>
  <si>
    <t>58381004</t>
  </si>
  <si>
    <t>kostka štípaná dlažební mozaika žula 4/6 tř 1</t>
  </si>
  <si>
    <t>2141450504</t>
  </si>
  <si>
    <t>(52,5+38,46)*0,16*1,02</t>
  </si>
  <si>
    <t>u nové zpevnené plocha + schodište</t>
  </si>
  <si>
    <t>(5,0+13,76+15,96+24,31)*0,16*1,02</t>
  </si>
  <si>
    <t>Úpravy povrchů, podlahy a osazování výplní</t>
  </si>
  <si>
    <t>65</t>
  </si>
  <si>
    <t>611142.26</t>
  </si>
  <si>
    <t>Rákosová krytina tl. 50 mm, role š. 0,8 m, různá délka překrytí (nesouměrné odstupňování) - výměra = půdorysná plocha</t>
  </si>
  <si>
    <t>315167408</t>
  </si>
  <si>
    <t>Poznámka k položce:_x000D_
do jednotkové ceny musí být započten sklon + překrytí</t>
  </si>
  <si>
    <t>zázemí gepardů</t>
  </si>
  <si>
    <t>66</t>
  </si>
  <si>
    <t>622131100</t>
  </si>
  <si>
    <t>Podkladní a spojovací vrstva vnějších omítaných ploch vápenný postřik nanášený ručně celoplošně stěn</t>
  </si>
  <si>
    <t>-951226420</t>
  </si>
  <si>
    <t>https://podminky.urs.cz/item/CS_URS_2025_02/622131100</t>
  </si>
  <si>
    <t>31,2*3,2</t>
  </si>
  <si>
    <t>-(0,79+0,5)</t>
  </si>
  <si>
    <t>67</t>
  </si>
  <si>
    <t>622311.01</t>
  </si>
  <si>
    <t>Omítka vápenná vnějších ploch nanášená ručně jednovrstvá, tloušťky do 15 mm hrubá nezatřená stěn</t>
  </si>
  <si>
    <t>2018734370</t>
  </si>
  <si>
    <t>Poznámka k položce:_x000D_
plnivo se zrny do 7 mm, barva písková</t>
  </si>
  <si>
    <t>68</t>
  </si>
  <si>
    <t>629991011</t>
  </si>
  <si>
    <t>Zakrytí vnějších ploch před znečištěním včetně pozdějšího odkrytí výplní otvorů a svislých ploch fólií přilepenou lepící páskou</t>
  </si>
  <si>
    <t>-2006173436</t>
  </si>
  <si>
    <t>https://podminky.urs.cz/item/CS_URS_2025_02/629991011</t>
  </si>
  <si>
    <t>otvory</t>
  </si>
  <si>
    <t>(0,79+0,5)</t>
  </si>
  <si>
    <t>69</t>
  </si>
  <si>
    <t>629995101</t>
  </si>
  <si>
    <t>Očištění vnějších ploch tlakovou vodou omytím tlakovou vodou</t>
  </si>
  <si>
    <t>-1816431247</t>
  </si>
  <si>
    <t>https://podminky.urs.cz/item/CS_URS_2025_02/629995101</t>
  </si>
  <si>
    <t>-5,2*2,0</t>
  </si>
  <si>
    <t>stávající žlab před osazení drenáže</t>
  </si>
  <si>
    <t>(123,0+9,0)*1,3</t>
  </si>
  <si>
    <t>70</t>
  </si>
  <si>
    <t>631311124</t>
  </si>
  <si>
    <t>Mazanina z betonu prostého bez zvýšených nároků na prostředí tl. přes 80 do 120 mm tř. C 16/20</t>
  </si>
  <si>
    <t>967525202</t>
  </si>
  <si>
    <t>https://podminky.urs.cz/item/CS_URS_2025_02/631311124</t>
  </si>
  <si>
    <t>lože pod betonové stupně</t>
  </si>
  <si>
    <t>1,73*0,35*0,12*7</t>
  </si>
  <si>
    <t>71</t>
  </si>
  <si>
    <t>916991121</t>
  </si>
  <si>
    <t>Lože pod obrubníky, krajníky nebo obruby z dlažebních kostek z betonu prostého</t>
  </si>
  <si>
    <t>1178704031</t>
  </si>
  <si>
    <t>https://podminky.urs.cz/item/CS_URS_2025_02/916991121</t>
  </si>
  <si>
    <t>(52,5+38,46)*0,15*0,06</t>
  </si>
  <si>
    <t>72</t>
  </si>
  <si>
    <t>919726122</t>
  </si>
  <si>
    <t>Geotextilie netkaná pro ochranu, separaci nebo filtraci měrná hmotnost přes 200 do 300 g/m2</t>
  </si>
  <si>
    <t>1925150299</t>
  </si>
  <si>
    <t>https://podminky.urs.cz/item/CS_URS_2025_02/919726122</t>
  </si>
  <si>
    <t xml:space="preserve">doplnění netkané geotextilie proti prorůstání plevelu pouze z vnitřní strany výběhu gepardů </t>
  </si>
  <si>
    <t>215,0</t>
  </si>
  <si>
    <t>73</t>
  </si>
  <si>
    <t>936124.11</t>
  </si>
  <si>
    <t>Osazení a dodávka lavičky ( hrubé dřevěné trámy usazené do kamenných bloků)</t>
  </si>
  <si>
    <t>316855629</t>
  </si>
  <si>
    <t>998</t>
  </si>
  <si>
    <t>Přesun hmot</t>
  </si>
  <si>
    <t>74</t>
  </si>
  <si>
    <t>998223011</t>
  </si>
  <si>
    <t>Přesun hmot pro pozemní komunikace s krytem dlážděným dopravní vzdálenost do 200 m jakékoliv délky objektu</t>
  </si>
  <si>
    <t>1066261737</t>
  </si>
  <si>
    <t>https://podminky.urs.cz/item/CS_URS_2025_02/998223011</t>
  </si>
  <si>
    <t>58,0</t>
  </si>
  <si>
    <t>75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</si>
  <si>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</si>
  <si>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</si>
  <si>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-181673496</t>
  </si>
  <si>
    <t>https://podminky.urs.cz/item/CS_URS_2025_02/998232110</t>
  </si>
  <si>
    <t>333,824-58,0</t>
  </si>
  <si>
    <t>76</t>
  </si>
  <si>
    <t>712411101</t>
  </si>
  <si>
    <t>Provedení povlakové krytiny střech šikmých přes 10° do 30° natěradly a tmely za studena nátěrem penetračním</t>
  </si>
  <si>
    <t>-1589579820</t>
  </si>
  <si>
    <t>https://podminky.urs.cz/item/CS_URS_2025_02/712411101</t>
  </si>
  <si>
    <t>77</t>
  </si>
  <si>
    <t>11163150</t>
  </si>
  <si>
    <t>lak penetrační asfaltový</t>
  </si>
  <si>
    <t>1288401994</t>
  </si>
  <si>
    <t>126,5*0,0003 'Přepočtené koeficientem množství</t>
  </si>
  <si>
    <t>78</t>
  </si>
  <si>
    <t>712441559</t>
  </si>
  <si>
    <t>Provedení povlakové krytiny střech šikmých přes 10° do 30° pásy přitavením NAIP v plné ploše</t>
  </si>
  <si>
    <t>2114388696</t>
  </si>
  <si>
    <t>https://podminky.urs.cz/item/CS_URS_2025_02/712441559</t>
  </si>
  <si>
    <t>79</t>
  </si>
  <si>
    <t>62853004</t>
  </si>
  <si>
    <t>pás asfaltový natavitelný modifikovaný SBS s vložkou ze skleněné tkaniny a spalitelnou PE fólií nebo jemnozrnným minerálním posypem na horním povrchu tl 4,0mm</t>
  </si>
  <si>
    <t>1569362027</t>
  </si>
  <si>
    <t>126,5*1,1655 'Přepočtené koeficientem množství</t>
  </si>
  <si>
    <t>80</t>
  </si>
  <si>
    <t>762211.40</t>
  </si>
  <si>
    <t>Montáž schodiště přímočarého z fošen s podstupnicemi š ramene přes 1 do 1,6 m</t>
  </si>
  <si>
    <t>-442033149</t>
  </si>
  <si>
    <t>terasa + stupně</t>
  </si>
  <si>
    <t>1,6*8*2</t>
  </si>
  <si>
    <t>1,6*13</t>
  </si>
  <si>
    <t>podstupnice</t>
  </si>
  <si>
    <t>81</t>
  </si>
  <si>
    <t>605161.1</t>
  </si>
  <si>
    <t>řezivo modřínové sušené hoblované vč. impregnace</t>
  </si>
  <si>
    <t>459934939</t>
  </si>
  <si>
    <t>1,6*8*2*0,27*0,04*1,1</t>
  </si>
  <si>
    <t>1,6*13*0,27*0,04*1,1</t>
  </si>
  <si>
    <t>1,6*8*2*0,13*0,02*1,1</t>
  </si>
  <si>
    <t>82</t>
  </si>
  <si>
    <t>762342214</t>
  </si>
  <si>
    <t>Montáž laťování střech jednoduchých sklonu do 60° při osové vzdálenosti latí přes 150 do 360 mm</t>
  </si>
  <si>
    <t>762551371</t>
  </si>
  <si>
    <t>https://podminky.urs.cz/item/CS_URS_2025_02/762342214</t>
  </si>
  <si>
    <t>predpoklad 5m na m2</t>
  </si>
  <si>
    <t>110,0*1,15*5</t>
  </si>
  <si>
    <t>83</t>
  </si>
  <si>
    <t>60514114</t>
  </si>
  <si>
    <t>řezivo jehličnaté lať impregnovaná dl 4 m</t>
  </si>
  <si>
    <t>-1511740938</t>
  </si>
  <si>
    <t>predpoklad 6m na m2</t>
  </si>
  <si>
    <t>110,0*1,15*5*0,04*0,06*1,1</t>
  </si>
  <si>
    <t>84</t>
  </si>
  <si>
    <t>762431034</t>
  </si>
  <si>
    <t>Obložení stěn z dřevoštěpkových desek OSB přibíjených na pero a drážku broušených, tloušťky desky 18 mm</t>
  </si>
  <si>
    <t>660416584</t>
  </si>
  <si>
    <t>https://podminky.urs.cz/item/CS_URS_2025_02/762431034</t>
  </si>
  <si>
    <t>85</t>
  </si>
  <si>
    <t>998762101</t>
  </si>
  <si>
    <t>Přesun hmot pro konstrukce tesařské stanovený z hmotnosti přesunovaného materiálu vodorovná dopravní vzdálenost do 50 m základní v objektech výšky do 6 m</t>
  </si>
  <si>
    <t>-520672050</t>
  </si>
  <si>
    <t>https://podminky.urs.cz/item/CS_URS_2025_02/998762101</t>
  </si>
  <si>
    <t>767</t>
  </si>
  <si>
    <t>Konstrukce zámečnické vč. přesunu hmot</t>
  </si>
  <si>
    <t>86</t>
  </si>
  <si>
    <t>767190.22</t>
  </si>
  <si>
    <t>Montáž a dodávka obkladu ostění z corten plechu vč. kotvení, systémových detailů a prvků</t>
  </si>
  <si>
    <t>-623493806</t>
  </si>
  <si>
    <t>(2,51+3,14)*0,38</t>
  </si>
  <si>
    <t>87</t>
  </si>
  <si>
    <t>767190.50</t>
  </si>
  <si>
    <t>Montáž a dodávka nosné konstrukce OSB desek vč. kotvení, systémových detailů a prvků, povrchové úpravy</t>
  </si>
  <si>
    <t>-312082096</t>
  </si>
  <si>
    <t>60,0</t>
  </si>
  <si>
    <t>88</t>
  </si>
  <si>
    <t>767190.52</t>
  </si>
  <si>
    <t>Montáž a dodávka nosné konstrukce zábradlí vyhlídky, nosná konstrukce pro kůly vč. kotvení, systémových detailů a prvků, povrchové úpravy</t>
  </si>
  <si>
    <t>-1631798095</t>
  </si>
  <si>
    <t>(9,0*2*2+1,2*10*2)*2,91</t>
  </si>
  <si>
    <t>ostatní</t>
  </si>
  <si>
    <t>89</t>
  </si>
  <si>
    <t>767190.54</t>
  </si>
  <si>
    <t>Montáž a dodávka nosné konstrukce vyhlídky vč. kotvení, systémových detailů a prvků, povrchové úpravy</t>
  </si>
  <si>
    <t>-281991084</t>
  </si>
  <si>
    <t>ocelové jekly 140 x 80 mm</t>
  </si>
  <si>
    <t>8,7*3*15,5</t>
  </si>
  <si>
    <t>sloupky - ocelové jekly 140x140 mm</t>
  </si>
  <si>
    <t>1,5*3*2*20,087</t>
  </si>
  <si>
    <t>90</t>
  </si>
  <si>
    <t>767190.56</t>
  </si>
  <si>
    <t>Montáž a dodávka obrubníku pevných kovových z cortenové oceli tl. 1mm vč. kotvení</t>
  </si>
  <si>
    <t>1613378876</t>
  </si>
  <si>
    <t>(5,0+13,76+15,96+24,31)</t>
  </si>
  <si>
    <t>91</t>
  </si>
  <si>
    <t>767190.60</t>
  </si>
  <si>
    <t>Montáž a dodávka konstrukce šubru celkové velikosti 500x2500mm vč. kotvení, systémových detailů a prvků, povrchové úpravy</t>
  </si>
  <si>
    <t>1902876876</t>
  </si>
  <si>
    <t>Poznámka k položce:_x000D_
šubr_x000D_
čistý rozměr otvoru 500x900 mm_x000D_
dvířka - posuvná vertikálně,_x000D_
rozměr 580x940 mm_x000D_
rám - ocelový jek 25x25x3 mm_x000D_
oplechování - ocelový plech tl. 1 mm, ohnutý_x000D_
přes rám, zabroušení ostrých hran_x000D_
kolejnice - ocelový U profil 50x40x2 mm_x000D_
oplechování horní části šubru - ocelový plech_x000D_
tl. 1 mm, ohnutý přes kolejnice_x000D_
povrchová úprava - barva_x000D_
antracitová RAL 7016</t>
  </si>
  <si>
    <t>92</t>
  </si>
  <si>
    <t>767190.62</t>
  </si>
  <si>
    <t>Montáž a dodávka ovládání šubru vč. ocelové chráničky lanka</t>
  </si>
  <si>
    <t>1963110043</t>
  </si>
  <si>
    <t>93</t>
  </si>
  <si>
    <t>76799.200</t>
  </si>
  <si>
    <t>Montáž a dodávka pomocné ocelové konstrukce jinde neuvedené (konzole, držáky, výztuhy apod) vč. povrchové úpravy, systémových detailů a prvků</t>
  </si>
  <si>
    <t>2055401331</t>
  </si>
  <si>
    <t>Práce a dodávky M</t>
  </si>
  <si>
    <t>21-M</t>
  </si>
  <si>
    <t>Elektromontáže</t>
  </si>
  <si>
    <t>94</t>
  </si>
  <si>
    <t>210202.13</t>
  </si>
  <si>
    <t>Montáž a dodávka svítidla do interiéru vč. připojení (dle požadavku investora)</t>
  </si>
  <si>
    <t>-990883420</t>
  </si>
  <si>
    <t>95</t>
  </si>
  <si>
    <t>210202.15</t>
  </si>
  <si>
    <t>Úprava elektrorozvodů (dle požadavku investora) - předpoklad</t>
  </si>
  <si>
    <t>-1270653496</t>
  </si>
  <si>
    <t>Ostatní</t>
  </si>
  <si>
    <t>8888</t>
  </si>
  <si>
    <t>Přístřešek pro želvy vč. přesu hmot</t>
  </si>
  <si>
    <t>96</t>
  </si>
  <si>
    <t>8888.100</t>
  </si>
  <si>
    <t>Obložení, opláštění vodovzdornou překližkou s voděodolnou povrchovou úpravou tl. 18mm vč. povrchové úpravy</t>
  </si>
  <si>
    <t>512</t>
  </si>
  <si>
    <t>2141241932</t>
  </si>
  <si>
    <t>Poznámka k položce:_x000D_
vč. zhotovení přístupových otvorů dle projektu</t>
  </si>
  <si>
    <t>střecha</t>
  </si>
  <si>
    <t>1,8*1,2</t>
  </si>
  <si>
    <t>steny</t>
  </si>
  <si>
    <t>(1,2+1,8)*2*0,95</t>
  </si>
  <si>
    <t>97</t>
  </si>
  <si>
    <t>762123210</t>
  </si>
  <si>
    <t>Montáž konstrukce stěn a příček vázaných z fošen, hranolů, hranolků pomocí tesařských spojů s vyztužením ocelovými spojkami (spojky ve specifikaci) průřezové plochy do 100 cm2</t>
  </si>
  <si>
    <t>-1039186862</t>
  </si>
  <si>
    <t>https://podminky.urs.cz/item/CS_URS_2025_02/762123210</t>
  </si>
  <si>
    <t>(1,8+1,2)*2</t>
  </si>
  <si>
    <t>1,8*2</t>
  </si>
  <si>
    <t>1,5*4*2</t>
  </si>
  <si>
    <t>98</t>
  </si>
  <si>
    <t>1304472370</t>
  </si>
  <si>
    <t>21,6*0,06*0,04*1,1</t>
  </si>
  <si>
    <t>99</t>
  </si>
  <si>
    <t>8888.120</t>
  </si>
  <si>
    <t>Terénní modelace</t>
  </si>
  <si>
    <t>570438362</t>
  </si>
  <si>
    <t>100</t>
  </si>
  <si>
    <t>8888.125</t>
  </si>
  <si>
    <t>Usazení a dodávka nové skupiny kamenů (krytí přístřešku, kamenná pole ve výběhu, nora)</t>
  </si>
  <si>
    <t>-1798895772</t>
  </si>
  <si>
    <t>Poznámka k položce:_x000D_
dlažební desky z přírodního kamene, tl. 30-50 mm_x000D_
výměra = pohledová plocha desek</t>
  </si>
  <si>
    <t>1,2*1,0*15</t>
  </si>
  <si>
    <t>0,6*1,0</t>
  </si>
  <si>
    <t>0,4*0,6*2</t>
  </si>
  <si>
    <t>10,0</t>
  </si>
  <si>
    <t>101</t>
  </si>
  <si>
    <t>1824143618</t>
  </si>
  <si>
    <t>1,8*1,7*0,15</t>
  </si>
  <si>
    <t>102</t>
  </si>
  <si>
    <t>103715.0</t>
  </si>
  <si>
    <t>substrát odplevelený</t>
  </si>
  <si>
    <t>-22158995</t>
  </si>
  <si>
    <t>103</t>
  </si>
  <si>
    <t>174151.01</t>
  </si>
  <si>
    <t>Zřízení pískové plochy</t>
  </si>
  <si>
    <t>1717289942</t>
  </si>
  <si>
    <t>1,8*1,7</t>
  </si>
  <si>
    <t>104</t>
  </si>
  <si>
    <t>58154.13</t>
  </si>
  <si>
    <t>písek vhodný pro želvy</t>
  </si>
  <si>
    <t>1983711265</t>
  </si>
  <si>
    <t>1,8*1,7*0,1*1,8</t>
  </si>
  <si>
    <t>105</t>
  </si>
  <si>
    <t>8888.127</t>
  </si>
  <si>
    <t>Skalková výsadba vč. dodání zeleně</t>
  </si>
  <si>
    <t>-1271654922</t>
  </si>
  <si>
    <t>106</t>
  </si>
  <si>
    <t>8888.300</t>
  </si>
  <si>
    <t>Montáž a dodávka topného panelu zavěšeného na konstrukcí vč. připojení</t>
  </si>
  <si>
    <t>-670409829</t>
  </si>
  <si>
    <t>107</t>
  </si>
  <si>
    <t>8888.310</t>
  </si>
  <si>
    <t>Montáž a dodávka výhřevné lampy zavěšené na konstrukcí vč. připojení</t>
  </si>
  <si>
    <t>1993369151</t>
  </si>
  <si>
    <t>99999</t>
  </si>
  <si>
    <t>Sadové úpravy - zeleň, želvy</t>
  </si>
  <si>
    <t>108</t>
  </si>
  <si>
    <t>99999.10</t>
  </si>
  <si>
    <t>Osazení a dodávka záhonu travin vč. přípravy záhonu, následné péče - předpoklad</t>
  </si>
  <si>
    <t>-1069692835</t>
  </si>
  <si>
    <t>109</t>
  </si>
  <si>
    <t>99999.12</t>
  </si>
  <si>
    <t>Osazení a dodávka stromů vč. přípravy záhonu, následné péče - předpoklad</t>
  </si>
  <si>
    <t>-1978322908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</si>
  <si>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</si>
  <si>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</si>
  <si>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</si>
  <si>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</si>
  <si>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VRN3</t>
  </si>
  <si>
    <t>Zařízení staveniště</t>
  </si>
  <si>
    <t>032002.00</t>
  </si>
  <si>
    <t>Zařízení staveniště vč. ochranění, přípravných prací a likvidace zařízení staveniště, úklidu po ukončení stavební činnosti</t>
  </si>
  <si>
    <t>1024</t>
  </si>
  <si>
    <t>1356562609</t>
  </si>
  <si>
    <t>034503.00</t>
  </si>
  <si>
    <t>Instalace poddružného měření vody a elektroinstlalací</t>
  </si>
  <si>
    <t>1547308305</t>
  </si>
  <si>
    <t>VRN4</t>
  </si>
  <si>
    <t>Inženýrská činnost</t>
  </si>
  <si>
    <t>0450020.1</t>
  </si>
  <si>
    <t>Náklady spojené se zajištěním bezpečnosti BOZP pracovníků na stavbě</t>
  </si>
  <si>
    <t>1689551099</t>
  </si>
  <si>
    <t>045002000</t>
  </si>
  <si>
    <t>Kompletační a koordinační činnost</t>
  </si>
  <si>
    <t>1141694911</t>
  </si>
  <si>
    <t>VRN9</t>
  </si>
  <si>
    <t>Ostatní náklady</t>
  </si>
  <si>
    <t>0910020.0</t>
  </si>
  <si>
    <t>Zvýšené náklady spojené s provozem investora a umístěním a podmínkami stavby</t>
  </si>
  <si>
    <t>-1822209701</t>
  </si>
  <si>
    <t>06000101.4</t>
  </si>
  <si>
    <t xml:space="preserve">Ostatní konstrukce a práce samostatně neuvedené, detaily, změny, konstrukce vyplývající z vývoje PD a možností dodavatele </t>
  </si>
  <si>
    <t>-1677267587</t>
  </si>
  <si>
    <t>SEZNAM FIGUR</t>
  </si>
  <si>
    <t>Výměra</t>
  </si>
  <si>
    <t>skldlazba</t>
  </si>
  <si>
    <t>Použití figury:</t>
  </si>
  <si>
    <t>Nakládání výkopku z hornin třídy těžitelnosti I skupiny 1 až 3 do 100 m3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</si>
  <si>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</si>
  <si>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</si>
  <si>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</si>
  <si>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</si>
  <si>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</si>
  <si>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</si>
  <si>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</si>
  <si>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</si>
  <si>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</si>
  <si>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</si>
  <si>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</si>
  <si>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</si>
  <si>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</si>
  <si>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</si>
  <si>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</si>
  <si>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</si>
  <si>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</si>
  <si>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</si>
  <si>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</si>
  <si>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</si>
  <si>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</si>
  <si>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</si>
  <si>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</si>
  <si>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</si>
  <si>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</si>
  <si>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</si>
  <si>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</si>
  <si>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</si>
  <si>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</si>
  <si>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</si>
  <si>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</si>
  <si>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</si>
  <si>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</si>
  <si>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</si>
  <si>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</si>
  <si>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</si>
  <si>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</si>
  <si>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</si>
  <si>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</si>
  <si>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</si>
  <si>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</si>
  <si>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</si>
  <si>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</si>
  <si>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</si>
  <si>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</si>
  <si>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</si>
  <si>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</si>
  <si>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</si>
  <si>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</si>
  <si>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</si>
  <si>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</si>
  <si>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</si>
  <si>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</si>
  <si>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</si>
  <si>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</si>
  <si>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</si>
  <si>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</si>
  <si>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</si>
  <si>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</si>
  <si>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</si>
  <si>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</si>
  <si>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</si>
  <si>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</si>
  <si>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</si>
  <si>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</si>
  <si>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</si>
  <si>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</si>
  <si>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</si>
  <si>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</si>
  <si>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</si>
  <si>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</si>
  <si>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</si>
  <si>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</si>
  <si>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</si>
  <si>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</si>
  <si>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</si>
  <si>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</si>
  <si>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</si>
  <si>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</si>
  <si>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</si>
  <si>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</si>
  <si>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</si>
  <si>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</si>
  <si>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</si>
  <si>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</si>
  <si>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</si>
  <si>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</si>
  <si>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</si>
  <si>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</si>
  <si>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</si>
  <si>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</si>
  <si>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</si>
  <si>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</si>
  <si>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</si>
  <si>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</si>
  <si>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</si>
  <si>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</si>
  <si>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</si>
  <si>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</si>
  <si>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</si>
  <si>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</si>
  <si>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</si>
  <si>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</si>
  <si>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</si>
  <si>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</si>
  <si>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</si>
  <si>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</si>
  <si>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</si>
  <si>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</si>
  <si>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</si>
  <si>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</si>
  <si>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</si>
  <si>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</si>
  <si>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</si>
  <si>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</si>
  <si>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</si>
  <si>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</si>
  <si>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</si>
  <si>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</si>
  <si>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</si>
  <si>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</si>
  <si>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</si>
  <si>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</si>
  <si>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</si>
  <si>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</si>
  <si>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</si>
  <si>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</si>
  <si>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</si>
  <si>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</si>
  <si>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</si>
  <si>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</si>
  <si>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</si>
  <si>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</si>
  <si>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</si>
  <si>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</si>
  <si>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</si>
  <si>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</si>
  <si>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</si>
  <si>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</si>
  <si>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</si>
  <si>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</si>
  <si>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</si>
  <si>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</si>
  <si>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</si>
  <si>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</si>
  <si>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</si>
  <si>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</si>
  <si>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</si>
  <si>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</si>
  <si>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</si>
  <si>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</si>
  <si>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</si>
  <si>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</si>
  <si>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</si>
  <si>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</si>
  <si>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</si>
  <si>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</si>
  <si>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</si>
  <si>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</si>
  <si>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</si>
  <si>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</si>
  <si>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</si>
  <si>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</si>
  <si>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</si>
  <si>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</si>
  <si>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</si>
  <si>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</si>
  <si>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</si>
  <si>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</si>
  <si>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</si>
  <si>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</si>
  <si>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</si>
  <si>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</si>
  <si>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</si>
  <si>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</si>
  <si>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</si>
  <si>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</si>
  <si>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</si>
  <si>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</si>
  <si>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</si>
  <si>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</si>
  <si>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</si>
  <si>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</si>
  <si>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</si>
  <si>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</si>
  <si>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</si>
  <si>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12. 11. 2025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</si>
</sst>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013645" TargetMode="External"/><Relationship Id="rId13" Type="http://schemas.openxmlformats.org/officeDocument/2006/relationships/hyperlink" Target="https://podminky.urs.cz/item/CS_URS_2025_02/99723111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966003818" TargetMode="External"/><Relationship Id="rId7" Type="http://schemas.openxmlformats.org/officeDocument/2006/relationships/hyperlink" Target="https://podminky.urs.cz/item/CS_URS_2025_02/966073811" TargetMode="External"/><Relationship Id="rId12" Type="http://schemas.openxmlformats.org/officeDocument/2006/relationships/hyperlink" Target="https://podminky.urs.cz/item/CS_URS_2025_02/997013873" TargetMode="External"/><Relationship Id="rId17" Type="http://schemas.openxmlformats.org/officeDocument/2006/relationships/hyperlink" Target="https://podminky.urs.cz/item/CS_URS_2025_02/762134811" TargetMode="External"/><Relationship Id="rId2" Type="http://schemas.openxmlformats.org/officeDocument/2006/relationships/hyperlink" Target="https://podminky.urs.cz/item/CS_URS_2025_02/113107112" TargetMode="External"/><Relationship Id="rId16" Type="http://schemas.openxmlformats.org/officeDocument/2006/relationships/hyperlink" Target="https://podminky.urs.cz/item/CS_URS_2025_02/712440832" TargetMode="External"/><Relationship Id="rId1" Type="http://schemas.openxmlformats.org/officeDocument/2006/relationships/hyperlink" Target="https://podminky.urs.cz/item/CS_URS_2025_02/113106111" TargetMode="External"/><Relationship Id="rId6" Type="http://schemas.openxmlformats.org/officeDocument/2006/relationships/hyperlink" Target="https://podminky.urs.cz/item/CS_URS_2025_02/966073811" TargetMode="External"/><Relationship Id="rId11" Type="http://schemas.openxmlformats.org/officeDocument/2006/relationships/hyperlink" Target="https://podminky.urs.cz/item/CS_URS_2025_02/997013871" TargetMode="External"/><Relationship Id="rId5" Type="http://schemas.openxmlformats.org/officeDocument/2006/relationships/hyperlink" Target="https://podminky.urs.cz/item/CS_URS_2025_02/966071823" TargetMode="External"/><Relationship Id="rId15" Type="http://schemas.openxmlformats.org/officeDocument/2006/relationships/hyperlink" Target="https://podminky.urs.cz/item/CS_URS_2025_02/997231511" TargetMode="External"/><Relationship Id="rId10" Type="http://schemas.openxmlformats.org/officeDocument/2006/relationships/hyperlink" Target="https://podminky.urs.cz/item/CS_URS_2025_02/997013861" TargetMode="External"/><Relationship Id="rId4" Type="http://schemas.openxmlformats.org/officeDocument/2006/relationships/hyperlink" Target="https://podminky.urs.cz/item/CS_URS_2025_02/966071711" TargetMode="External"/><Relationship Id="rId9" Type="http://schemas.openxmlformats.org/officeDocument/2006/relationships/hyperlink" Target="https://podminky.urs.cz/item/CS_URS_2025_02/997013811" TargetMode="External"/><Relationship Id="rId14" Type="http://schemas.openxmlformats.org/officeDocument/2006/relationships/hyperlink" Target="https://podminky.urs.cz/item/CS_URS_2025_02/997231119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338171121" TargetMode="External"/><Relationship Id="rId18" Type="http://schemas.openxmlformats.org/officeDocument/2006/relationships/hyperlink" Target="https://podminky.urs.cz/item/CS_URS_2025_02/348121211" TargetMode="External"/><Relationship Id="rId26" Type="http://schemas.openxmlformats.org/officeDocument/2006/relationships/hyperlink" Target="https://podminky.urs.cz/item/CS_URS_2025_02/564811012" TargetMode="External"/><Relationship Id="rId39" Type="http://schemas.openxmlformats.org/officeDocument/2006/relationships/hyperlink" Target="https://podminky.urs.cz/item/CS_URS_2025_02/762342214" TargetMode="External"/><Relationship Id="rId21" Type="http://schemas.openxmlformats.org/officeDocument/2006/relationships/hyperlink" Target="https://podminky.urs.cz/item/CS_URS_2025_02/348401350" TargetMode="External"/><Relationship Id="rId34" Type="http://schemas.openxmlformats.org/officeDocument/2006/relationships/hyperlink" Target="https://podminky.urs.cz/item/CS_URS_2025_02/919726122" TargetMode="External"/><Relationship Id="rId42" Type="http://schemas.openxmlformats.org/officeDocument/2006/relationships/hyperlink" Target="https://podminky.urs.cz/item/CS_URS_2025_02/762123210" TargetMode="External"/><Relationship Id="rId7" Type="http://schemas.openxmlformats.org/officeDocument/2006/relationships/hyperlink" Target="https://podminky.urs.cz/item/CS_URS_2025_02/181111121" TargetMode="External"/><Relationship Id="rId2" Type="http://schemas.openxmlformats.org/officeDocument/2006/relationships/hyperlink" Target="https://podminky.urs.cz/item/CS_URS_2025_02/132251102" TargetMode="External"/><Relationship Id="rId16" Type="http://schemas.openxmlformats.org/officeDocument/2006/relationships/hyperlink" Target="https://podminky.urs.cz/item/CS_URS_2025_02/348101220" TargetMode="External"/><Relationship Id="rId20" Type="http://schemas.openxmlformats.org/officeDocument/2006/relationships/hyperlink" Target="https://podminky.urs.cz/item/CS_URS_2025_02/348401350" TargetMode="External"/><Relationship Id="rId29" Type="http://schemas.openxmlformats.org/officeDocument/2006/relationships/hyperlink" Target="https://podminky.urs.cz/item/CS_URS_2025_02/622131100" TargetMode="External"/><Relationship Id="rId41" Type="http://schemas.openxmlformats.org/officeDocument/2006/relationships/hyperlink" Target="https://podminky.urs.cz/item/CS_URS_2025_02/998762101" TargetMode="External"/><Relationship Id="rId1" Type="http://schemas.openxmlformats.org/officeDocument/2006/relationships/hyperlink" Target="https://podminky.urs.cz/item/CS_URS_2025_02/132212331" TargetMode="External"/><Relationship Id="rId6" Type="http://schemas.openxmlformats.org/officeDocument/2006/relationships/hyperlink" Target="https://podminky.urs.cz/item/CS_URS_2025_02/174151101" TargetMode="External"/><Relationship Id="rId11" Type="http://schemas.openxmlformats.org/officeDocument/2006/relationships/hyperlink" Target="https://podminky.urs.cz/item/CS_URS_2025_02/213141111" TargetMode="External"/><Relationship Id="rId24" Type="http://schemas.openxmlformats.org/officeDocument/2006/relationships/hyperlink" Target="https://podminky.urs.cz/item/CS_URS_2025_02/561121101" TargetMode="External"/><Relationship Id="rId32" Type="http://schemas.openxmlformats.org/officeDocument/2006/relationships/hyperlink" Target="https://podminky.urs.cz/item/CS_URS_2025_02/631311124" TargetMode="External"/><Relationship Id="rId37" Type="http://schemas.openxmlformats.org/officeDocument/2006/relationships/hyperlink" Target="https://podminky.urs.cz/item/CS_URS_2025_02/712411101" TargetMode="External"/><Relationship Id="rId40" Type="http://schemas.openxmlformats.org/officeDocument/2006/relationships/hyperlink" Target="https://podminky.urs.cz/item/CS_URS_2025_02/762431034" TargetMode="External"/><Relationship Id="rId5" Type="http://schemas.openxmlformats.org/officeDocument/2006/relationships/hyperlink" Target="https://podminky.urs.cz/item/CS_URS_2025_02/171151111" TargetMode="External"/><Relationship Id="rId15" Type="http://schemas.openxmlformats.org/officeDocument/2006/relationships/hyperlink" Target="https://podminky.urs.cz/item/CS_URS_2025_02/338951113" TargetMode="External"/><Relationship Id="rId23" Type="http://schemas.openxmlformats.org/officeDocument/2006/relationships/hyperlink" Target="https://podminky.urs.cz/item/CS_URS_2025_02/348501112" TargetMode="External"/><Relationship Id="rId28" Type="http://schemas.openxmlformats.org/officeDocument/2006/relationships/hyperlink" Target="https://podminky.urs.cz/item/CS_URS_2025_02/591441111" TargetMode="External"/><Relationship Id="rId36" Type="http://schemas.openxmlformats.org/officeDocument/2006/relationships/hyperlink" Target="https://podminky.urs.cz/item/CS_URS_2025_02/998232110" TargetMode="External"/><Relationship Id="rId10" Type="http://schemas.openxmlformats.org/officeDocument/2006/relationships/hyperlink" Target="https://podminky.urs.cz/item/CS_URS_2025_02/212312111" TargetMode="External"/><Relationship Id="rId19" Type="http://schemas.openxmlformats.org/officeDocument/2006/relationships/hyperlink" Target="https://podminky.urs.cz/item/CS_URS_2025_02/348401140" TargetMode="External"/><Relationship Id="rId31" Type="http://schemas.openxmlformats.org/officeDocument/2006/relationships/hyperlink" Target="https://podminky.urs.cz/item/CS_URS_2025_02/629995101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https://podminky.urs.cz/item/CS_URS_2025_02/167151101" TargetMode="External"/><Relationship Id="rId9" Type="http://schemas.openxmlformats.org/officeDocument/2006/relationships/hyperlink" Target="https://podminky.urs.cz/item/CS_URS_2025_02/181912111" TargetMode="External"/><Relationship Id="rId14" Type="http://schemas.openxmlformats.org/officeDocument/2006/relationships/hyperlink" Target="https://podminky.urs.cz/item/CS_URS_2025_02/338951113" TargetMode="External"/><Relationship Id="rId22" Type="http://schemas.openxmlformats.org/officeDocument/2006/relationships/hyperlink" Target="https://podminky.urs.cz/item/CS_URS_2025_02/348401411" TargetMode="External"/><Relationship Id="rId27" Type="http://schemas.openxmlformats.org/officeDocument/2006/relationships/hyperlink" Target="https://podminky.urs.cz/item/CS_URS_2025_02/591211111" TargetMode="External"/><Relationship Id="rId30" Type="http://schemas.openxmlformats.org/officeDocument/2006/relationships/hyperlink" Target="https://podminky.urs.cz/item/CS_URS_2025_02/629991011" TargetMode="External"/><Relationship Id="rId35" Type="http://schemas.openxmlformats.org/officeDocument/2006/relationships/hyperlink" Target="https://podminky.urs.cz/item/CS_URS_2025_02/998223011" TargetMode="External"/><Relationship Id="rId43" Type="http://schemas.openxmlformats.org/officeDocument/2006/relationships/hyperlink" Target="https://podminky.urs.cz/item/CS_URS_2025_02/171151111" TargetMode="External"/><Relationship Id="rId8" Type="http://schemas.openxmlformats.org/officeDocument/2006/relationships/hyperlink" Target="https://podminky.urs.cz/item/CS_URS_2025_02/181411131" TargetMode="External"/><Relationship Id="rId3" Type="http://schemas.openxmlformats.org/officeDocument/2006/relationships/hyperlink" Target="https://podminky.urs.cz/item/CS_URS_2025_02/162351103" TargetMode="External"/><Relationship Id="rId12" Type="http://schemas.openxmlformats.org/officeDocument/2006/relationships/hyperlink" Target="https://podminky.urs.cz/item/CS_URS_2025_02/279113135" TargetMode="External"/><Relationship Id="rId17" Type="http://schemas.openxmlformats.org/officeDocument/2006/relationships/hyperlink" Target="https://podminky.urs.cz/item/CS_URS_2025_02/348101230" TargetMode="External"/><Relationship Id="rId25" Type="http://schemas.openxmlformats.org/officeDocument/2006/relationships/hyperlink" Target="https://podminky.urs.cz/item/CS_URS_2025_02/561121103" TargetMode="External"/><Relationship Id="rId33" Type="http://schemas.openxmlformats.org/officeDocument/2006/relationships/hyperlink" Target="https://podminky.urs.cz/item/CS_URS_2025_02/916991121" TargetMode="External"/><Relationship Id="rId38" Type="http://schemas.openxmlformats.org/officeDocument/2006/relationships/hyperlink" Target="https://podminky.urs.cz/item/CS_URS_2025_02/71244155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H7" sqref="AH7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2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21"/>
      <c r="BE5" s="289" t="s">
        <v>15</v>
      </c>
      <c r="BS5" s="18" t="s">
        <v>6</v>
      </c>
    </row>
    <row r="6" spans="1:74" ht="36.9" customHeight="1">
      <c r="B6" s="21"/>
      <c r="D6" s="27" t="s">
        <v>16</v>
      </c>
      <c r="K6" s="294" t="s">
        <v>17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21"/>
      <c r="BE6" s="290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0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1141</v>
      </c>
      <c r="AR8" s="21"/>
      <c r="BE8" s="290"/>
      <c r="BS8" s="18" t="s">
        <v>6</v>
      </c>
    </row>
    <row r="9" spans="1:74" ht="14.4" customHeight="1">
      <c r="B9" s="21"/>
      <c r="AR9" s="21"/>
      <c r="BE9" s="290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19</v>
      </c>
      <c r="AR10" s="21"/>
      <c r="BE10" s="290"/>
      <c r="BS10" s="18" t="s">
        <v>6</v>
      </c>
    </row>
    <row r="11" spans="1:74" ht="18.45" customHeight="1">
      <c r="B11" s="21"/>
      <c r="E11" s="26" t="s">
        <v>22</v>
      </c>
      <c r="AK11" s="28" t="s">
        <v>26</v>
      </c>
      <c r="AN11" s="26" t="s">
        <v>19</v>
      </c>
      <c r="AR11" s="21"/>
      <c r="BE11" s="290"/>
      <c r="BS11" s="18" t="s">
        <v>6</v>
      </c>
    </row>
    <row r="12" spans="1:74" ht="6.9" customHeight="1">
      <c r="B12" s="21"/>
      <c r="AR12" s="21"/>
      <c r="BE12" s="290"/>
      <c r="BS12" s="18" t="s">
        <v>6</v>
      </c>
    </row>
    <row r="13" spans="1:74" ht="12" customHeight="1">
      <c r="B13" s="21"/>
      <c r="D13" s="28" t="s">
        <v>27</v>
      </c>
      <c r="AK13" s="28" t="s">
        <v>25</v>
      </c>
      <c r="AN13" s="30" t="s">
        <v>28</v>
      </c>
      <c r="AR13" s="21"/>
      <c r="BE13" s="290"/>
      <c r="BS13" s="18" t="s">
        <v>6</v>
      </c>
    </row>
    <row r="14" spans="1:74" ht="13.2">
      <c r="B14" s="21"/>
      <c r="E14" s="295" t="s">
        <v>28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8" t="s">
        <v>26</v>
      </c>
      <c r="AN14" s="30" t="s">
        <v>28</v>
      </c>
      <c r="AR14" s="21"/>
      <c r="BE14" s="290"/>
      <c r="BS14" s="18" t="s">
        <v>6</v>
      </c>
    </row>
    <row r="15" spans="1:74" ht="6.9" customHeight="1">
      <c r="B15" s="21"/>
      <c r="AR15" s="21"/>
      <c r="BE15" s="290"/>
      <c r="BS15" s="18" t="s">
        <v>4</v>
      </c>
    </row>
    <row r="16" spans="1:74" ht="12" customHeight="1">
      <c r="B16" s="21"/>
      <c r="D16" s="28" t="s">
        <v>29</v>
      </c>
      <c r="AK16" s="28" t="s">
        <v>25</v>
      </c>
      <c r="AN16" s="26" t="s">
        <v>19</v>
      </c>
      <c r="AR16" s="21"/>
      <c r="BE16" s="290"/>
      <c r="BS16" s="18" t="s">
        <v>4</v>
      </c>
    </row>
    <row r="17" spans="2:71" ht="18.45" customHeight="1">
      <c r="B17" s="21"/>
      <c r="E17" s="26" t="s">
        <v>30</v>
      </c>
      <c r="AK17" s="28" t="s">
        <v>26</v>
      </c>
      <c r="AN17" s="26" t="s">
        <v>19</v>
      </c>
      <c r="AR17" s="21"/>
      <c r="BE17" s="290"/>
      <c r="BS17" s="18" t="s">
        <v>31</v>
      </c>
    </row>
    <row r="18" spans="2:71" ht="6.9" customHeight="1">
      <c r="B18" s="21"/>
      <c r="AR18" s="21"/>
      <c r="BE18" s="290"/>
      <c r="BS18" s="18" t="s">
        <v>6</v>
      </c>
    </row>
    <row r="19" spans="2:71" ht="12" customHeight="1">
      <c r="B19" s="21"/>
      <c r="D19" s="28" t="s">
        <v>32</v>
      </c>
      <c r="AK19" s="28" t="s">
        <v>25</v>
      </c>
      <c r="AN19" s="26" t="s">
        <v>19</v>
      </c>
      <c r="AR19" s="21"/>
      <c r="BE19" s="290"/>
      <c r="BS19" s="18" t="s">
        <v>6</v>
      </c>
    </row>
    <row r="20" spans="2:71" ht="18.45" customHeight="1">
      <c r="B20" s="21"/>
      <c r="E20" s="26" t="s">
        <v>33</v>
      </c>
      <c r="AK20" s="28" t="s">
        <v>26</v>
      </c>
      <c r="AN20" s="26" t="s">
        <v>19</v>
      </c>
      <c r="AR20" s="21"/>
      <c r="BE20" s="290"/>
      <c r="BS20" s="18" t="s">
        <v>4</v>
      </c>
    </row>
    <row r="21" spans="2:71" ht="6.9" customHeight="1">
      <c r="B21" s="21"/>
      <c r="AR21" s="21"/>
      <c r="BE21" s="290"/>
    </row>
    <row r="22" spans="2:71" ht="12" customHeight="1">
      <c r="B22" s="21"/>
      <c r="D22" s="28" t="s">
        <v>34</v>
      </c>
      <c r="AR22" s="21"/>
      <c r="BE22" s="290"/>
    </row>
    <row r="23" spans="2:71" ht="47.25" customHeight="1">
      <c r="B23" s="21"/>
      <c r="E23" s="297" t="s">
        <v>35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21"/>
      <c r="BE23" s="290"/>
    </row>
    <row r="24" spans="2:71" ht="6.9" customHeight="1">
      <c r="B24" s="21"/>
      <c r="AR24" s="21"/>
      <c r="BE24" s="290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0"/>
    </row>
    <row r="26" spans="2:71" s="1" customFormat="1" ht="25.95" customHeight="1">
      <c r="B26" s="33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8">
        <f>ROUND(AG54,2)</f>
        <v>0</v>
      </c>
      <c r="AL26" s="299"/>
      <c r="AM26" s="299"/>
      <c r="AN26" s="299"/>
      <c r="AO26" s="299"/>
      <c r="AR26" s="33"/>
      <c r="BE26" s="290"/>
    </row>
    <row r="27" spans="2:71" s="1" customFormat="1" ht="6.9" customHeight="1">
      <c r="B27" s="33"/>
      <c r="AR27" s="33"/>
      <c r="BE27" s="290"/>
    </row>
    <row r="28" spans="2:71" s="1" customFormat="1" ht="13.2">
      <c r="B28" s="33"/>
      <c r="L28" s="300" t="s">
        <v>37</v>
      </c>
      <c r="M28" s="300"/>
      <c r="N28" s="300"/>
      <c r="O28" s="300"/>
      <c r="P28" s="300"/>
      <c r="W28" s="300" t="s">
        <v>38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39</v>
      </c>
      <c r="AL28" s="300"/>
      <c r="AM28" s="300"/>
      <c r="AN28" s="300"/>
      <c r="AO28" s="300"/>
      <c r="AR28" s="33"/>
      <c r="BE28" s="290"/>
    </row>
    <row r="29" spans="2:71" s="2" customFormat="1" ht="14.4" customHeight="1">
      <c r="B29" s="37"/>
      <c r="D29" s="28" t="s">
        <v>40</v>
      </c>
      <c r="F29" s="28" t="s">
        <v>41</v>
      </c>
      <c r="L29" s="288">
        <v>0.21</v>
      </c>
      <c r="M29" s="287"/>
      <c r="N29" s="287"/>
      <c r="O29" s="287"/>
      <c r="P29" s="287"/>
      <c r="W29" s="286">
        <f>ROUND(AZ54, 2)</f>
        <v>0</v>
      </c>
      <c r="X29" s="287"/>
      <c r="Y29" s="287"/>
      <c r="Z29" s="287"/>
      <c r="AA29" s="287"/>
      <c r="AB29" s="287"/>
      <c r="AC29" s="287"/>
      <c r="AD29" s="287"/>
      <c r="AE29" s="287"/>
      <c r="AK29" s="286">
        <f>ROUND(AV54, 2)</f>
        <v>0</v>
      </c>
      <c r="AL29" s="287"/>
      <c r="AM29" s="287"/>
      <c r="AN29" s="287"/>
      <c r="AO29" s="287"/>
      <c r="AR29" s="37"/>
      <c r="BE29" s="291"/>
    </row>
    <row r="30" spans="2:71" s="2" customFormat="1" ht="14.4" customHeight="1">
      <c r="B30" s="37"/>
      <c r="F30" s="28" t="s">
        <v>42</v>
      </c>
      <c r="L30" s="288">
        <v>0.12</v>
      </c>
      <c r="M30" s="287"/>
      <c r="N30" s="287"/>
      <c r="O30" s="287"/>
      <c r="P30" s="287"/>
      <c r="W30" s="286">
        <f>ROUND(BA54, 2)</f>
        <v>0</v>
      </c>
      <c r="X30" s="287"/>
      <c r="Y30" s="287"/>
      <c r="Z30" s="287"/>
      <c r="AA30" s="287"/>
      <c r="AB30" s="287"/>
      <c r="AC30" s="287"/>
      <c r="AD30" s="287"/>
      <c r="AE30" s="287"/>
      <c r="AK30" s="286">
        <f>ROUND(AW54, 2)</f>
        <v>0</v>
      </c>
      <c r="AL30" s="287"/>
      <c r="AM30" s="287"/>
      <c r="AN30" s="287"/>
      <c r="AO30" s="287"/>
      <c r="AR30" s="37"/>
      <c r="BE30" s="291"/>
    </row>
    <row r="31" spans="2:71" s="2" customFormat="1" ht="14.4" hidden="1" customHeight="1">
      <c r="B31" s="37"/>
      <c r="F31" s="28" t="s">
        <v>43</v>
      </c>
      <c r="L31" s="288">
        <v>0.21</v>
      </c>
      <c r="M31" s="287"/>
      <c r="N31" s="287"/>
      <c r="O31" s="287"/>
      <c r="P31" s="287"/>
      <c r="W31" s="286">
        <f>ROUND(BB54, 2)</f>
        <v>0</v>
      </c>
      <c r="X31" s="287"/>
      <c r="Y31" s="287"/>
      <c r="Z31" s="287"/>
      <c r="AA31" s="287"/>
      <c r="AB31" s="287"/>
      <c r="AC31" s="287"/>
      <c r="AD31" s="287"/>
      <c r="AE31" s="287"/>
      <c r="AK31" s="286">
        <v>0</v>
      </c>
      <c r="AL31" s="287"/>
      <c r="AM31" s="287"/>
      <c r="AN31" s="287"/>
      <c r="AO31" s="287"/>
      <c r="AR31" s="37"/>
      <c r="BE31" s="291"/>
    </row>
    <row r="32" spans="2:71" s="2" customFormat="1" ht="14.4" hidden="1" customHeight="1">
      <c r="B32" s="37"/>
      <c r="F32" s="28" t="s">
        <v>44</v>
      </c>
      <c r="L32" s="288">
        <v>0.12</v>
      </c>
      <c r="M32" s="287"/>
      <c r="N32" s="287"/>
      <c r="O32" s="287"/>
      <c r="P32" s="287"/>
      <c r="W32" s="286">
        <f>ROUND(BC54, 2)</f>
        <v>0</v>
      </c>
      <c r="X32" s="287"/>
      <c r="Y32" s="287"/>
      <c r="Z32" s="287"/>
      <c r="AA32" s="287"/>
      <c r="AB32" s="287"/>
      <c r="AC32" s="287"/>
      <c r="AD32" s="287"/>
      <c r="AE32" s="287"/>
      <c r="AK32" s="286">
        <v>0</v>
      </c>
      <c r="AL32" s="287"/>
      <c r="AM32" s="287"/>
      <c r="AN32" s="287"/>
      <c r="AO32" s="287"/>
      <c r="AR32" s="37"/>
      <c r="BE32" s="291"/>
    </row>
    <row r="33" spans="2:44" s="2" customFormat="1" ht="14.4" hidden="1" customHeight="1">
      <c r="B33" s="37"/>
      <c r="F33" s="28" t="s">
        <v>45</v>
      </c>
      <c r="L33" s="288">
        <v>0</v>
      </c>
      <c r="M33" s="287"/>
      <c r="N33" s="287"/>
      <c r="O33" s="287"/>
      <c r="P33" s="287"/>
      <c r="W33" s="286">
        <f>ROUND(BD54, 2)</f>
        <v>0</v>
      </c>
      <c r="X33" s="287"/>
      <c r="Y33" s="287"/>
      <c r="Z33" s="287"/>
      <c r="AA33" s="287"/>
      <c r="AB33" s="287"/>
      <c r="AC33" s="287"/>
      <c r="AD33" s="287"/>
      <c r="AE33" s="287"/>
      <c r="AK33" s="286">
        <v>0</v>
      </c>
      <c r="AL33" s="287"/>
      <c r="AM33" s="287"/>
      <c r="AN33" s="287"/>
      <c r="AO33" s="287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319" t="s">
        <v>48</v>
      </c>
      <c r="Y35" s="320"/>
      <c r="Z35" s="320"/>
      <c r="AA35" s="320"/>
      <c r="AB35" s="320"/>
      <c r="AC35" s="40"/>
      <c r="AD35" s="40"/>
      <c r="AE35" s="40"/>
      <c r="AF35" s="40"/>
      <c r="AG35" s="40"/>
      <c r="AH35" s="40"/>
      <c r="AI35" s="40"/>
      <c r="AJ35" s="40"/>
      <c r="AK35" s="321">
        <f>SUM(AK26:AK33)</f>
        <v>0</v>
      </c>
      <c r="AL35" s="320"/>
      <c r="AM35" s="320"/>
      <c r="AN35" s="320"/>
      <c r="AO35" s="322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49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25-07-36R01</v>
      </c>
      <c r="AR44" s="46"/>
    </row>
    <row r="45" spans="2:44" s="4" customFormat="1" ht="36.9" customHeight="1">
      <c r="B45" s="47"/>
      <c r="C45" s="48" t="s">
        <v>16</v>
      </c>
      <c r="L45" s="310" t="str">
        <f>K6</f>
        <v>VÝBĚH GEPARDA - doplnění</v>
      </c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Zoologická zahrada Ústí nad Labem</v>
      </c>
      <c r="AI47" s="28" t="s">
        <v>23</v>
      </c>
      <c r="AM47" s="312" t="str">
        <f>IF(AN8= "","",AN8)</f>
        <v>12. 11. 2025</v>
      </c>
      <c r="AN47" s="312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24</v>
      </c>
      <c r="L49" s="3" t="str">
        <f>IF(E11= "","",E11)</f>
        <v>Zoologická zahrada Ústí nad Labem</v>
      </c>
      <c r="AI49" s="28" t="s">
        <v>29</v>
      </c>
      <c r="AM49" s="313" t="str">
        <f>IF(E17="","",E17)</f>
        <v>JinJan s.r.o.</v>
      </c>
      <c r="AN49" s="314"/>
      <c r="AO49" s="314"/>
      <c r="AP49" s="314"/>
      <c r="AR49" s="33"/>
      <c r="AS49" s="315" t="s">
        <v>50</v>
      </c>
      <c r="AT49" s="316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27</v>
      </c>
      <c r="L50" s="3" t="str">
        <f>IF(E14= "Vyplň údaj","",E14)</f>
        <v/>
      </c>
      <c r="AI50" s="28" t="s">
        <v>32</v>
      </c>
      <c r="AM50" s="313" t="str">
        <f>IF(E20="","",E20)</f>
        <v xml:space="preserve"> </v>
      </c>
      <c r="AN50" s="314"/>
      <c r="AO50" s="314"/>
      <c r="AP50" s="314"/>
      <c r="AR50" s="33"/>
      <c r="AS50" s="317"/>
      <c r="AT50" s="318"/>
      <c r="BD50" s="54"/>
    </row>
    <row r="51" spans="1:91" s="1" customFormat="1" ht="10.8" customHeight="1">
      <c r="B51" s="33"/>
      <c r="AR51" s="33"/>
      <c r="AS51" s="317"/>
      <c r="AT51" s="318"/>
      <c r="BD51" s="54"/>
    </row>
    <row r="52" spans="1:91" s="1" customFormat="1" ht="29.25" customHeight="1">
      <c r="B52" s="33"/>
      <c r="C52" s="304" t="s">
        <v>51</v>
      </c>
      <c r="D52" s="305"/>
      <c r="E52" s="305"/>
      <c r="F52" s="305"/>
      <c r="G52" s="305"/>
      <c r="H52" s="55"/>
      <c r="I52" s="306" t="s">
        <v>52</v>
      </c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7" t="s">
        <v>53</v>
      </c>
      <c r="AH52" s="305"/>
      <c r="AI52" s="305"/>
      <c r="AJ52" s="305"/>
      <c r="AK52" s="305"/>
      <c r="AL52" s="305"/>
      <c r="AM52" s="305"/>
      <c r="AN52" s="306" t="s">
        <v>54</v>
      </c>
      <c r="AO52" s="305"/>
      <c r="AP52" s="305"/>
      <c r="AQ52" s="56" t="s">
        <v>55</v>
      </c>
      <c r="AR52" s="33"/>
      <c r="AS52" s="57" t="s">
        <v>56</v>
      </c>
      <c r="AT52" s="58" t="s">
        <v>57</v>
      </c>
      <c r="AU52" s="58" t="s">
        <v>58</v>
      </c>
      <c r="AV52" s="58" t="s">
        <v>59</v>
      </c>
      <c r="AW52" s="58" t="s">
        <v>60</v>
      </c>
      <c r="AX52" s="58" t="s">
        <v>61</v>
      </c>
      <c r="AY52" s="58" t="s">
        <v>62</v>
      </c>
      <c r="AZ52" s="58" t="s">
        <v>63</v>
      </c>
      <c r="BA52" s="58" t="s">
        <v>64</v>
      </c>
      <c r="BB52" s="58" t="s">
        <v>65</v>
      </c>
      <c r="BC52" s="58" t="s">
        <v>66</v>
      </c>
      <c r="BD52" s="59" t="s">
        <v>67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8">
        <f>ROUND(SUM(AG55:AG57),2)</f>
        <v>0</v>
      </c>
      <c r="AH54" s="308"/>
      <c r="AI54" s="308"/>
      <c r="AJ54" s="308"/>
      <c r="AK54" s="308"/>
      <c r="AL54" s="308"/>
      <c r="AM54" s="308"/>
      <c r="AN54" s="309">
        <f>SUM(AG54,AT54)</f>
        <v>0</v>
      </c>
      <c r="AO54" s="309"/>
      <c r="AP54" s="309"/>
      <c r="AQ54" s="65" t="s">
        <v>19</v>
      </c>
      <c r="AR54" s="61"/>
      <c r="AS54" s="66">
        <f>ROUND(SUM(AS55:AS57),2)</f>
        <v>0</v>
      </c>
      <c r="AT54" s="67">
        <f>ROUND(SUM(AV54:AW54),2)</f>
        <v>0</v>
      </c>
      <c r="AU54" s="68">
        <f>ROUND(SUM(AU55:AU57),5)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ROUND(SUM(AZ55:AZ57),2)</f>
        <v>0</v>
      </c>
      <c r="BA54" s="67">
        <f>ROUND(SUM(BA55:BA57),2)</f>
        <v>0</v>
      </c>
      <c r="BB54" s="67">
        <f>ROUND(SUM(BB55:BB57),2)</f>
        <v>0</v>
      </c>
      <c r="BC54" s="67">
        <f>ROUND(SUM(BC55:BC57),2)</f>
        <v>0</v>
      </c>
      <c r="BD54" s="69">
        <f>ROUND(SUM(BD55:BD57),2)</f>
        <v>0</v>
      </c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19</v>
      </c>
    </row>
    <row r="55" spans="1:91" s="6" customFormat="1" ht="16.5" customHeight="1">
      <c r="A55" s="72" t="s">
        <v>74</v>
      </c>
      <c r="B55" s="73"/>
      <c r="C55" s="74"/>
      <c r="D55" s="303" t="s">
        <v>75</v>
      </c>
      <c r="E55" s="303"/>
      <c r="F55" s="303"/>
      <c r="G55" s="303"/>
      <c r="H55" s="303"/>
      <c r="I55" s="75"/>
      <c r="J55" s="303" t="s">
        <v>76</v>
      </c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1">
        <f>'01 - Bourací práce'!J30</f>
        <v>0</v>
      </c>
      <c r="AH55" s="302"/>
      <c r="AI55" s="302"/>
      <c r="AJ55" s="302"/>
      <c r="AK55" s="302"/>
      <c r="AL55" s="302"/>
      <c r="AM55" s="302"/>
      <c r="AN55" s="301">
        <f>SUM(AG55,AT55)</f>
        <v>0</v>
      </c>
      <c r="AO55" s="302"/>
      <c r="AP55" s="302"/>
      <c r="AQ55" s="76" t="s">
        <v>77</v>
      </c>
      <c r="AR55" s="73"/>
      <c r="AS55" s="77">
        <v>0</v>
      </c>
      <c r="AT55" s="78">
        <f>ROUND(SUM(AV55:AW55),2)</f>
        <v>0</v>
      </c>
      <c r="AU55" s="79">
        <f>'01 - Bourací práce'!P86</f>
        <v>0</v>
      </c>
      <c r="AV55" s="78">
        <f>'01 - Bourací práce'!J33</f>
        <v>0</v>
      </c>
      <c r="AW55" s="78">
        <f>'01 - Bourací práce'!J34</f>
        <v>0</v>
      </c>
      <c r="AX55" s="78">
        <f>'01 - Bourací práce'!J35</f>
        <v>0</v>
      </c>
      <c r="AY55" s="78">
        <f>'01 - Bourací práce'!J36</f>
        <v>0</v>
      </c>
      <c r="AZ55" s="78">
        <f>'01 - Bourací práce'!F33</f>
        <v>0</v>
      </c>
      <c r="BA55" s="78">
        <f>'01 - Bourací práce'!F34</f>
        <v>0</v>
      </c>
      <c r="BB55" s="78">
        <f>'01 - Bourací práce'!F35</f>
        <v>0</v>
      </c>
      <c r="BC55" s="78">
        <f>'01 - Bourací práce'!F36</f>
        <v>0</v>
      </c>
      <c r="BD55" s="80">
        <f>'01 - Bourací práce'!F37</f>
        <v>0</v>
      </c>
      <c r="BT55" s="81" t="s">
        <v>78</v>
      </c>
      <c r="BV55" s="81" t="s">
        <v>72</v>
      </c>
      <c r="BW55" s="81" t="s">
        <v>79</v>
      </c>
      <c r="BX55" s="81" t="s">
        <v>5</v>
      </c>
      <c r="CL55" s="81" t="s">
        <v>19</v>
      </c>
      <c r="CM55" s="81" t="s">
        <v>80</v>
      </c>
    </row>
    <row r="56" spans="1:91" s="6" customFormat="1" ht="16.5" customHeight="1">
      <c r="A56" s="72" t="s">
        <v>74</v>
      </c>
      <c r="B56" s="73"/>
      <c r="C56" s="74"/>
      <c r="D56" s="303" t="s">
        <v>81</v>
      </c>
      <c r="E56" s="303"/>
      <c r="F56" s="303"/>
      <c r="G56" s="303"/>
      <c r="H56" s="303"/>
      <c r="I56" s="75"/>
      <c r="J56" s="303" t="s">
        <v>82</v>
      </c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1">
        <f>'02 - Nové konstrukce a práce'!J30</f>
        <v>0</v>
      </c>
      <c r="AH56" s="302"/>
      <c r="AI56" s="302"/>
      <c r="AJ56" s="302"/>
      <c r="AK56" s="302"/>
      <c r="AL56" s="302"/>
      <c r="AM56" s="302"/>
      <c r="AN56" s="301">
        <f>SUM(AG56,AT56)</f>
        <v>0</v>
      </c>
      <c r="AO56" s="302"/>
      <c r="AP56" s="302"/>
      <c r="AQ56" s="76" t="s">
        <v>77</v>
      </c>
      <c r="AR56" s="73"/>
      <c r="AS56" s="77">
        <v>0</v>
      </c>
      <c r="AT56" s="78">
        <f>ROUND(SUM(AV56:AW56),2)</f>
        <v>0</v>
      </c>
      <c r="AU56" s="79">
        <f>'02 - Nové konstrukce a práce'!P97</f>
        <v>0</v>
      </c>
      <c r="AV56" s="78">
        <f>'02 - Nové konstrukce a práce'!J33</f>
        <v>0</v>
      </c>
      <c r="AW56" s="78">
        <f>'02 - Nové konstrukce a práce'!J34</f>
        <v>0</v>
      </c>
      <c r="AX56" s="78">
        <f>'02 - Nové konstrukce a práce'!J35</f>
        <v>0</v>
      </c>
      <c r="AY56" s="78">
        <f>'02 - Nové konstrukce a práce'!J36</f>
        <v>0</v>
      </c>
      <c r="AZ56" s="78">
        <f>'02 - Nové konstrukce a práce'!F33</f>
        <v>0</v>
      </c>
      <c r="BA56" s="78">
        <f>'02 - Nové konstrukce a práce'!F34</f>
        <v>0</v>
      </c>
      <c r="BB56" s="78">
        <f>'02 - Nové konstrukce a práce'!F35</f>
        <v>0</v>
      </c>
      <c r="BC56" s="78">
        <f>'02 - Nové konstrukce a práce'!F36</f>
        <v>0</v>
      </c>
      <c r="BD56" s="80">
        <f>'02 - Nové konstrukce a práce'!F37</f>
        <v>0</v>
      </c>
      <c r="BT56" s="81" t="s">
        <v>78</v>
      </c>
      <c r="BV56" s="81" t="s">
        <v>72</v>
      </c>
      <c r="BW56" s="81" t="s">
        <v>83</v>
      </c>
      <c r="BX56" s="81" t="s">
        <v>5</v>
      </c>
      <c r="CL56" s="81" t="s">
        <v>19</v>
      </c>
      <c r="CM56" s="81" t="s">
        <v>80</v>
      </c>
    </row>
    <row r="57" spans="1:91" s="6" customFormat="1" ht="16.5" customHeight="1">
      <c r="A57" s="72" t="s">
        <v>74</v>
      </c>
      <c r="B57" s="73"/>
      <c r="C57" s="74"/>
      <c r="D57" s="303" t="s">
        <v>84</v>
      </c>
      <c r="E57" s="303"/>
      <c r="F57" s="303"/>
      <c r="G57" s="303"/>
      <c r="H57" s="303"/>
      <c r="I57" s="75"/>
      <c r="J57" s="303" t="s">
        <v>85</v>
      </c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1">
        <f>'VRN - Vedlejší rozpočtové...'!J30</f>
        <v>0</v>
      </c>
      <c r="AH57" s="302"/>
      <c r="AI57" s="302"/>
      <c r="AJ57" s="302"/>
      <c r="AK57" s="302"/>
      <c r="AL57" s="302"/>
      <c r="AM57" s="302"/>
      <c r="AN57" s="301">
        <f>SUM(AG57,AT57)</f>
        <v>0</v>
      </c>
      <c r="AO57" s="302"/>
      <c r="AP57" s="302"/>
      <c r="AQ57" s="76" t="s">
        <v>77</v>
      </c>
      <c r="AR57" s="73"/>
      <c r="AS57" s="82">
        <v>0</v>
      </c>
      <c r="AT57" s="83">
        <f>ROUND(SUM(AV57:AW57),2)</f>
        <v>0</v>
      </c>
      <c r="AU57" s="84">
        <f>'VRN - Vedlejší rozpočtové...'!P83</f>
        <v>0</v>
      </c>
      <c r="AV57" s="83">
        <f>'VRN - Vedlejší rozpočtové...'!J33</f>
        <v>0</v>
      </c>
      <c r="AW57" s="83">
        <f>'VRN - Vedlejší rozpočtové...'!J34</f>
        <v>0</v>
      </c>
      <c r="AX57" s="83">
        <f>'VRN - Vedlejší rozpočtové...'!J35</f>
        <v>0</v>
      </c>
      <c r="AY57" s="83">
        <f>'VRN - Vedlejší rozpočtové...'!J36</f>
        <v>0</v>
      </c>
      <c r="AZ57" s="83">
        <f>'VRN - Vedlejší rozpočtové...'!F33</f>
        <v>0</v>
      </c>
      <c r="BA57" s="83">
        <f>'VRN - Vedlejší rozpočtové...'!F34</f>
        <v>0</v>
      </c>
      <c r="BB57" s="83">
        <f>'VRN - Vedlejší rozpočtové...'!F35</f>
        <v>0</v>
      </c>
      <c r="BC57" s="83">
        <f>'VRN - Vedlejší rozpočtové...'!F36</f>
        <v>0</v>
      </c>
      <c r="BD57" s="85">
        <f>'VRN - Vedlejší rozpočtové...'!F37</f>
        <v>0</v>
      </c>
      <c r="BT57" s="81" t="s">
        <v>78</v>
      </c>
      <c r="BV57" s="81" t="s">
        <v>72</v>
      </c>
      <c r="BW57" s="81" t="s">
        <v>86</v>
      </c>
      <c r="BX57" s="81" t="s">
        <v>5</v>
      </c>
      <c r="CL57" s="81" t="s">
        <v>19</v>
      </c>
      <c r="CM57" s="81" t="s">
        <v>80</v>
      </c>
    </row>
    <row r="58" spans="1:91" s="1" customFormat="1" ht="30" customHeight="1">
      <c r="B58" s="33"/>
      <c r="AR58" s="33"/>
    </row>
    <row r="59" spans="1:91" s="1" customFormat="1" ht="6.9" customHeight="1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33"/>
    </row>
  </sheetData>
  <sheetProtection algorithmName="SHA-512" hashValue="Bb8P5KPG4jwe8OyoJaSe8bTnZA2vlxhwRHA9ii3Grjz/ue9XrHht2+77gpJpr8gSXKNYTUXmdS29hOslUseSvQ==" saltValue="F5sXBBmNRTEzIoGSBRgBL5/2B+wTkMkHARrdcrYN2CNRSJvbo20WNJClzTF3X+LZshG+D0ZvBxIEzztSUCGgW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01 - Bourací práce'!C2" display="/" xr:uid="{00000000-0004-0000-0000-000000000000}"/>
    <hyperlink ref="A56" location="'02 - Nové konstrukce a práce'!C2" display="/" xr:uid="{00000000-0004-0000-0000-000001000000}"/>
    <hyperlink ref="A5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79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>
      <c r="B4" s="21"/>
      <c r="D4" s="22" t="s">
        <v>87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4" t="str">
        <f>'Rekapitulace stavby'!K6</f>
        <v>VÝBĚH GEPARDA - doplnění</v>
      </c>
      <c r="F7" s="325"/>
      <c r="G7" s="325"/>
      <c r="H7" s="325"/>
      <c r="L7" s="21"/>
    </row>
    <row r="8" spans="2:46" s="1" customFormat="1" ht="12" customHeight="1">
      <c r="B8" s="33"/>
      <c r="D8" s="28" t="s">
        <v>88</v>
      </c>
      <c r="L8" s="33"/>
    </row>
    <row r="9" spans="2:46" s="1" customFormat="1" ht="16.5" customHeight="1">
      <c r="B9" s="33"/>
      <c r="E9" s="310" t="s">
        <v>89</v>
      </c>
      <c r="F9" s="323"/>
      <c r="G9" s="323"/>
      <c r="H9" s="32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12. 11. 2025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19</v>
      </c>
      <c r="L14" s="33"/>
    </row>
    <row r="15" spans="2:46" s="1" customFormat="1" ht="18" customHeight="1">
      <c r="B15" s="33"/>
      <c r="E15" s="26" t="s">
        <v>22</v>
      </c>
      <c r="I15" s="28" t="s">
        <v>26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2"/>
      <c r="G18" s="292"/>
      <c r="H18" s="292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>
      <c r="B21" s="33"/>
      <c r="E21" s="26" t="s">
        <v>30</v>
      </c>
      <c r="I21" s="28" t="s">
        <v>26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7" t="s">
        <v>19</v>
      </c>
      <c r="F27" s="297"/>
      <c r="G27" s="297"/>
      <c r="H27" s="297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ROUND(J86,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>
      <c r="B33" s="33"/>
      <c r="D33" s="53" t="s">
        <v>40</v>
      </c>
      <c r="E33" s="28" t="s">
        <v>41</v>
      </c>
      <c r="F33" s="89">
        <f>ROUND((SUM(BE86:BE184)),  2)</f>
        <v>0</v>
      </c>
      <c r="I33" s="90">
        <v>0.21</v>
      </c>
      <c r="J33" s="89">
        <f>ROUND(((SUM(BE86:BE184))*I33),  2)</f>
        <v>0</v>
      </c>
      <c r="L33" s="33"/>
    </row>
    <row r="34" spans="2:12" s="1" customFormat="1" ht="14.4" customHeight="1">
      <c r="B34" s="33"/>
      <c r="E34" s="28" t="s">
        <v>42</v>
      </c>
      <c r="F34" s="89">
        <f>ROUND((SUM(BF86:BF184)),  2)</f>
        <v>0</v>
      </c>
      <c r="I34" s="90">
        <v>0.12</v>
      </c>
      <c r="J34" s="89">
        <f>ROUND(((SUM(BF86:BF184))*I34),  2)</f>
        <v>0</v>
      </c>
      <c r="L34" s="33"/>
    </row>
    <row r="35" spans="2:12" s="1" customFormat="1" ht="14.4" hidden="1" customHeight="1">
      <c r="B35" s="33"/>
      <c r="E35" s="28" t="s">
        <v>43</v>
      </c>
      <c r="F35" s="89">
        <f>ROUND((SUM(BG86:BG184)),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44</v>
      </c>
      <c r="F36" s="89">
        <f>ROUND((SUM(BH86:BH184)),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45</v>
      </c>
      <c r="F37" s="89">
        <f>ROUND((SUM(BI86:BI184)),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4" t="str">
        <f>E7</f>
        <v>VÝBĚH GEPARDA - doplnění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88</v>
      </c>
      <c r="L49" s="33"/>
    </row>
    <row r="50" spans="2:47" s="1" customFormat="1" ht="16.5" customHeight="1">
      <c r="B50" s="33"/>
      <c r="E50" s="310" t="str">
        <f>E9</f>
        <v>01 - Bourací práce</v>
      </c>
      <c r="F50" s="323"/>
      <c r="G50" s="323"/>
      <c r="H50" s="323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Zoologická zahrada Ústí nad Labem</v>
      </c>
      <c r="I52" s="28" t="s">
        <v>23</v>
      </c>
      <c r="J52" s="50" t="str">
        <f>IF(J12="","",J12)</f>
        <v>12. 11. 2025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24</v>
      </c>
      <c r="F54" s="26" t="str">
        <f>E15</f>
        <v>Zoologická zahrada Ústí nad Labem</v>
      </c>
      <c r="I54" s="28" t="s">
        <v>29</v>
      </c>
      <c r="J54" s="31" t="str">
        <f>E21</f>
        <v>JinJan s.r.o.</v>
      </c>
      <c r="L54" s="33"/>
    </row>
    <row r="55" spans="2:47" s="1" customFormat="1" ht="15.15" customHeight="1">
      <c r="B55" s="33"/>
      <c r="C55" s="28" t="s">
        <v>27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91</v>
      </c>
      <c r="D57" s="91"/>
      <c r="E57" s="91"/>
      <c r="F57" s="91"/>
      <c r="G57" s="91"/>
      <c r="H57" s="91"/>
      <c r="I57" s="91"/>
      <c r="J57" s="98" t="s">
        <v>92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68</v>
      </c>
      <c r="J59" s="64">
        <f>J86</f>
        <v>0</v>
      </c>
      <c r="L59" s="33"/>
      <c r="AU59" s="18" t="s">
        <v>93</v>
      </c>
    </row>
    <row r="60" spans="2:47" s="8" customFormat="1" ht="24.9" customHeight="1">
      <c r="B60" s="100"/>
      <c r="D60" s="101" t="s">
        <v>94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95" customHeight="1">
      <c r="B61" s="104"/>
      <c r="D61" s="105" t="s">
        <v>95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95" customHeight="1">
      <c r="B62" s="104"/>
      <c r="D62" s="105" t="s">
        <v>96</v>
      </c>
      <c r="E62" s="106"/>
      <c r="F62" s="106"/>
      <c r="G62" s="106"/>
      <c r="H62" s="106"/>
      <c r="I62" s="106"/>
      <c r="J62" s="107">
        <f>J98</f>
        <v>0</v>
      </c>
      <c r="L62" s="104"/>
    </row>
    <row r="63" spans="2:47" s="9" customFormat="1" ht="19.95" customHeight="1">
      <c r="B63" s="104"/>
      <c r="D63" s="105" t="s">
        <v>97</v>
      </c>
      <c r="E63" s="106"/>
      <c r="F63" s="106"/>
      <c r="G63" s="106"/>
      <c r="H63" s="106"/>
      <c r="I63" s="106"/>
      <c r="J63" s="107">
        <f>J141</f>
        <v>0</v>
      </c>
      <c r="L63" s="104"/>
    </row>
    <row r="64" spans="2:47" s="8" customFormat="1" ht="24.9" customHeight="1">
      <c r="B64" s="100"/>
      <c r="D64" s="101" t="s">
        <v>98</v>
      </c>
      <c r="E64" s="102"/>
      <c r="F64" s="102"/>
      <c r="G64" s="102"/>
      <c r="H64" s="102"/>
      <c r="I64" s="102"/>
      <c r="J64" s="103">
        <f>J170</f>
        <v>0</v>
      </c>
      <c r="L64" s="100"/>
    </row>
    <row r="65" spans="2:12" s="9" customFormat="1" ht="19.95" customHeight="1">
      <c r="B65" s="104"/>
      <c r="D65" s="105" t="s">
        <v>99</v>
      </c>
      <c r="E65" s="106"/>
      <c r="F65" s="106"/>
      <c r="G65" s="106"/>
      <c r="H65" s="106"/>
      <c r="I65" s="106"/>
      <c r="J65" s="107">
        <f>J171</f>
        <v>0</v>
      </c>
      <c r="L65" s="104"/>
    </row>
    <row r="66" spans="2:12" s="9" customFormat="1" ht="19.95" customHeight="1">
      <c r="B66" s="104"/>
      <c r="D66" s="105" t="s">
        <v>100</v>
      </c>
      <c r="E66" s="106"/>
      <c r="F66" s="106"/>
      <c r="G66" s="106"/>
      <c r="H66" s="106"/>
      <c r="I66" s="106"/>
      <c r="J66" s="107">
        <f>J177</f>
        <v>0</v>
      </c>
      <c r="L66" s="104"/>
    </row>
    <row r="67" spans="2:12" s="1" customFormat="1" ht="21.75" customHeight="1">
      <c r="B67" s="33"/>
      <c r="L67" s="33"/>
    </row>
    <row r="68" spans="2:12" s="1" customFormat="1" ht="6.9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" customHeight="1">
      <c r="B73" s="33"/>
      <c r="C73" s="22" t="s">
        <v>101</v>
      </c>
      <c r="L73" s="33"/>
    </row>
    <row r="74" spans="2:12" s="1" customFormat="1" ht="6.9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4" t="str">
        <f>E7</f>
        <v>VÝBĚH GEPARDA - doplnění</v>
      </c>
      <c r="F76" s="325"/>
      <c r="G76" s="325"/>
      <c r="H76" s="325"/>
      <c r="L76" s="33"/>
    </row>
    <row r="77" spans="2:12" s="1" customFormat="1" ht="12" customHeight="1">
      <c r="B77" s="33"/>
      <c r="C77" s="28" t="s">
        <v>88</v>
      </c>
      <c r="L77" s="33"/>
    </row>
    <row r="78" spans="2:12" s="1" customFormat="1" ht="16.5" customHeight="1">
      <c r="B78" s="33"/>
      <c r="E78" s="310" t="str">
        <f>E9</f>
        <v>01 - Bourací práce</v>
      </c>
      <c r="F78" s="323"/>
      <c r="G78" s="323"/>
      <c r="H78" s="323"/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F12</f>
        <v>Zoologická zahrada Ústí nad Labem</v>
      </c>
      <c r="I80" s="28" t="s">
        <v>23</v>
      </c>
      <c r="J80" s="50" t="str">
        <f>IF(J12="","",J12)</f>
        <v>12. 11. 2025</v>
      </c>
      <c r="L80" s="33"/>
    </row>
    <row r="81" spans="2:65" s="1" customFormat="1" ht="6.9" customHeight="1">
      <c r="B81" s="33"/>
      <c r="L81" s="33"/>
    </row>
    <row r="82" spans="2:65" s="1" customFormat="1" ht="15.15" customHeight="1">
      <c r="B82" s="33"/>
      <c r="C82" s="28" t="s">
        <v>24</v>
      </c>
      <c r="F82" s="26" t="str">
        <f>E15</f>
        <v>Zoologická zahrada Ústí nad Labem</v>
      </c>
      <c r="I82" s="28" t="s">
        <v>29</v>
      </c>
      <c r="J82" s="31" t="str">
        <f>E21</f>
        <v>JinJan s.r.o.</v>
      </c>
      <c r="L82" s="33"/>
    </row>
    <row r="83" spans="2:65" s="1" customFormat="1" ht="15.15" customHeight="1">
      <c r="B83" s="33"/>
      <c r="C83" s="28" t="s">
        <v>27</v>
      </c>
      <c r="F83" s="26" t="str">
        <f>IF(E18="","",E18)</f>
        <v>Vyplň údaj</v>
      </c>
      <c r="I83" s="28" t="s">
        <v>32</v>
      </c>
      <c r="J83" s="31" t="str">
        <f>E24</f>
        <v xml:space="preserve"> 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8"/>
      <c r="C85" s="109" t="s">
        <v>102</v>
      </c>
      <c r="D85" s="110" t="s">
        <v>55</v>
      </c>
      <c r="E85" s="110" t="s">
        <v>51</v>
      </c>
      <c r="F85" s="110" t="s">
        <v>52</v>
      </c>
      <c r="G85" s="110" t="s">
        <v>103</v>
      </c>
      <c r="H85" s="110" t="s">
        <v>104</v>
      </c>
      <c r="I85" s="110" t="s">
        <v>105</v>
      </c>
      <c r="J85" s="110" t="s">
        <v>92</v>
      </c>
      <c r="K85" s="111" t="s">
        <v>106</v>
      </c>
      <c r="L85" s="108"/>
      <c r="M85" s="57" t="s">
        <v>19</v>
      </c>
      <c r="N85" s="58" t="s">
        <v>40</v>
      </c>
      <c r="O85" s="58" t="s">
        <v>107</v>
      </c>
      <c r="P85" s="58" t="s">
        <v>108</v>
      </c>
      <c r="Q85" s="58" t="s">
        <v>109</v>
      </c>
      <c r="R85" s="58" t="s">
        <v>110</v>
      </c>
      <c r="S85" s="58" t="s">
        <v>111</v>
      </c>
      <c r="T85" s="59" t="s">
        <v>112</v>
      </c>
    </row>
    <row r="86" spans="2:65" s="1" customFormat="1" ht="22.8" customHeight="1">
      <c r="B86" s="33"/>
      <c r="C86" s="62" t="s">
        <v>113</v>
      </c>
      <c r="J86" s="112">
        <f>BK86</f>
        <v>0</v>
      </c>
      <c r="L86" s="33"/>
      <c r="M86" s="60"/>
      <c r="N86" s="51"/>
      <c r="O86" s="51"/>
      <c r="P86" s="113">
        <f>P87+P170</f>
        <v>0</v>
      </c>
      <c r="Q86" s="51"/>
      <c r="R86" s="113">
        <f>R87+R170</f>
        <v>0</v>
      </c>
      <c r="S86" s="51"/>
      <c r="T86" s="114">
        <f>T87+T170</f>
        <v>105.90826080000001</v>
      </c>
      <c r="AT86" s="18" t="s">
        <v>69</v>
      </c>
      <c r="AU86" s="18" t="s">
        <v>93</v>
      </c>
      <c r="BK86" s="115">
        <f>BK87+BK170</f>
        <v>0</v>
      </c>
    </row>
    <row r="87" spans="2:65" s="11" customFormat="1" ht="25.95" customHeight="1">
      <c r="B87" s="116"/>
      <c r="D87" s="117" t="s">
        <v>69</v>
      </c>
      <c r="E87" s="118" t="s">
        <v>114</v>
      </c>
      <c r="F87" s="118" t="s">
        <v>115</v>
      </c>
      <c r="I87" s="119"/>
      <c r="J87" s="120">
        <f>BK87</f>
        <v>0</v>
      </c>
      <c r="L87" s="116"/>
      <c r="M87" s="121"/>
      <c r="P87" s="122">
        <f>P88+P98+P141</f>
        <v>0</v>
      </c>
      <c r="R87" s="122">
        <f>R88+R98+R141</f>
        <v>0</v>
      </c>
      <c r="T87" s="123">
        <f>T88+T98+T141</f>
        <v>104.37456080000001</v>
      </c>
      <c r="AR87" s="117" t="s">
        <v>78</v>
      </c>
      <c r="AT87" s="124" t="s">
        <v>69</v>
      </c>
      <c r="AU87" s="124" t="s">
        <v>70</v>
      </c>
      <c r="AY87" s="117" t="s">
        <v>116</v>
      </c>
      <c r="BK87" s="125">
        <f>BK88+BK98+BK141</f>
        <v>0</v>
      </c>
    </row>
    <row r="88" spans="2:65" s="11" customFormat="1" ht="22.8" customHeight="1">
      <c r="B88" s="116"/>
      <c r="D88" s="117" t="s">
        <v>69</v>
      </c>
      <c r="E88" s="126" t="s">
        <v>78</v>
      </c>
      <c r="F88" s="126" t="s">
        <v>117</v>
      </c>
      <c r="I88" s="119"/>
      <c r="J88" s="127">
        <f>BK88</f>
        <v>0</v>
      </c>
      <c r="L88" s="116"/>
      <c r="M88" s="121"/>
      <c r="P88" s="122">
        <f>SUM(P89:P97)</f>
        <v>0</v>
      </c>
      <c r="R88" s="122">
        <f>SUM(R89:R97)</f>
        <v>0</v>
      </c>
      <c r="T88" s="123">
        <f>SUM(T89:T97)</f>
        <v>63.910000000000004</v>
      </c>
      <c r="AR88" s="117" t="s">
        <v>78</v>
      </c>
      <c r="AT88" s="124" t="s">
        <v>69</v>
      </c>
      <c r="AU88" s="124" t="s">
        <v>78</v>
      </c>
      <c r="AY88" s="117" t="s">
        <v>116</v>
      </c>
      <c r="BK88" s="125">
        <f>SUM(BK89:BK97)</f>
        <v>0</v>
      </c>
    </row>
    <row r="89" spans="2:65" s="1" customFormat="1" ht="33" customHeight="1">
      <c r="B89" s="33"/>
      <c r="C89" s="128" t="s">
        <v>78</v>
      </c>
      <c r="D89" s="128" t="s">
        <v>118</v>
      </c>
      <c r="E89" s="129" t="s">
        <v>119</v>
      </c>
      <c r="F89" s="130" t="s">
        <v>120</v>
      </c>
      <c r="G89" s="131" t="s">
        <v>121</v>
      </c>
      <c r="H89" s="132">
        <v>110</v>
      </c>
      <c r="I89" s="133"/>
      <c r="J89" s="134">
        <f>ROUND(I89*H89,2)</f>
        <v>0</v>
      </c>
      <c r="K89" s="130" t="s">
        <v>122</v>
      </c>
      <c r="L89" s="33"/>
      <c r="M89" s="135" t="s">
        <v>19</v>
      </c>
      <c r="N89" s="136" t="s">
        <v>41</v>
      </c>
      <c r="P89" s="137">
        <f>O89*H89</f>
        <v>0</v>
      </c>
      <c r="Q89" s="137">
        <v>0</v>
      </c>
      <c r="R89" s="137">
        <f>Q89*H89</f>
        <v>0</v>
      </c>
      <c r="S89" s="137">
        <v>0.28100000000000003</v>
      </c>
      <c r="T89" s="138">
        <f>S89*H89</f>
        <v>30.910000000000004</v>
      </c>
      <c r="AR89" s="139" t="s">
        <v>123</v>
      </c>
      <c r="AT89" s="139" t="s">
        <v>118</v>
      </c>
      <c r="AU89" s="139" t="s">
        <v>80</v>
      </c>
      <c r="AY89" s="18" t="s">
        <v>116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8" t="s">
        <v>78</v>
      </c>
      <c r="BK89" s="140">
        <f>ROUND(I89*H89,2)</f>
        <v>0</v>
      </c>
      <c r="BL89" s="18" t="s">
        <v>123</v>
      </c>
      <c r="BM89" s="139" t="s">
        <v>124</v>
      </c>
    </row>
    <row r="90" spans="2:65" s="1" customFormat="1">
      <c r="B90" s="33"/>
      <c r="D90" s="141" t="s">
        <v>125</v>
      </c>
      <c r="F90" s="142" t="s">
        <v>126</v>
      </c>
      <c r="I90" s="143"/>
      <c r="L90" s="33"/>
      <c r="M90" s="144"/>
      <c r="T90" s="54"/>
      <c r="AT90" s="18" t="s">
        <v>125</v>
      </c>
      <c r="AU90" s="18" t="s">
        <v>80</v>
      </c>
    </row>
    <row r="91" spans="2:65" s="12" customFormat="1">
      <c r="B91" s="145"/>
      <c r="D91" s="146" t="s">
        <v>127</v>
      </c>
      <c r="E91" s="147" t="s">
        <v>19</v>
      </c>
      <c r="F91" s="148" t="s">
        <v>128</v>
      </c>
      <c r="H91" s="147" t="s">
        <v>19</v>
      </c>
      <c r="I91" s="149"/>
      <c r="L91" s="145"/>
      <c r="M91" s="150"/>
      <c r="T91" s="151"/>
      <c r="AT91" s="147" t="s">
        <v>127</v>
      </c>
      <c r="AU91" s="147" t="s">
        <v>80</v>
      </c>
      <c r="AV91" s="12" t="s">
        <v>78</v>
      </c>
      <c r="AW91" s="12" t="s">
        <v>31</v>
      </c>
      <c r="AX91" s="12" t="s">
        <v>70</v>
      </c>
      <c r="AY91" s="147" t="s">
        <v>116</v>
      </c>
    </row>
    <row r="92" spans="2:65" s="13" customFormat="1">
      <c r="B92" s="152"/>
      <c r="D92" s="146" t="s">
        <v>127</v>
      </c>
      <c r="E92" s="153" t="s">
        <v>19</v>
      </c>
      <c r="F92" s="154" t="s">
        <v>129</v>
      </c>
      <c r="H92" s="155">
        <v>110</v>
      </c>
      <c r="I92" s="156"/>
      <c r="L92" s="152"/>
      <c r="M92" s="157"/>
      <c r="T92" s="158"/>
      <c r="AT92" s="153" t="s">
        <v>127</v>
      </c>
      <c r="AU92" s="153" t="s">
        <v>80</v>
      </c>
      <c r="AV92" s="13" t="s">
        <v>80</v>
      </c>
      <c r="AW92" s="13" t="s">
        <v>31</v>
      </c>
      <c r="AX92" s="13" t="s">
        <v>70</v>
      </c>
      <c r="AY92" s="153" t="s">
        <v>116</v>
      </c>
    </row>
    <row r="93" spans="2:65" s="14" customFormat="1">
      <c r="B93" s="159"/>
      <c r="D93" s="146" t="s">
        <v>127</v>
      </c>
      <c r="E93" s="160" t="s">
        <v>19</v>
      </c>
      <c r="F93" s="161" t="s">
        <v>130</v>
      </c>
      <c r="H93" s="162">
        <v>110</v>
      </c>
      <c r="I93" s="163"/>
      <c r="L93" s="159"/>
      <c r="M93" s="164"/>
      <c r="T93" s="165"/>
      <c r="AT93" s="160" t="s">
        <v>127</v>
      </c>
      <c r="AU93" s="160" t="s">
        <v>80</v>
      </c>
      <c r="AV93" s="14" t="s">
        <v>123</v>
      </c>
      <c r="AW93" s="14" t="s">
        <v>31</v>
      </c>
      <c r="AX93" s="14" t="s">
        <v>78</v>
      </c>
      <c r="AY93" s="160" t="s">
        <v>116</v>
      </c>
    </row>
    <row r="94" spans="2:65" s="1" customFormat="1" ht="33" customHeight="1">
      <c r="B94" s="33"/>
      <c r="C94" s="128" t="s">
        <v>80</v>
      </c>
      <c r="D94" s="128" t="s">
        <v>118</v>
      </c>
      <c r="E94" s="129" t="s">
        <v>131</v>
      </c>
      <c r="F94" s="130" t="s">
        <v>132</v>
      </c>
      <c r="G94" s="131" t="s">
        <v>121</v>
      </c>
      <c r="H94" s="132">
        <v>110</v>
      </c>
      <c r="I94" s="133"/>
      <c r="J94" s="134">
        <f>ROUND(I94*H94,2)</f>
        <v>0</v>
      </c>
      <c r="K94" s="130" t="s">
        <v>122</v>
      </c>
      <c r="L94" s="33"/>
      <c r="M94" s="135" t="s">
        <v>19</v>
      </c>
      <c r="N94" s="136" t="s">
        <v>41</v>
      </c>
      <c r="P94" s="137">
        <f>O94*H94</f>
        <v>0</v>
      </c>
      <c r="Q94" s="137">
        <v>0</v>
      </c>
      <c r="R94" s="137">
        <f>Q94*H94</f>
        <v>0</v>
      </c>
      <c r="S94" s="137">
        <v>0.3</v>
      </c>
      <c r="T94" s="138">
        <f>S94*H94</f>
        <v>33</v>
      </c>
      <c r="AR94" s="139" t="s">
        <v>123</v>
      </c>
      <c r="AT94" s="139" t="s">
        <v>118</v>
      </c>
      <c r="AU94" s="139" t="s">
        <v>80</v>
      </c>
      <c r="AY94" s="18" t="s">
        <v>116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78</v>
      </c>
      <c r="BK94" s="140">
        <f>ROUND(I94*H94,2)</f>
        <v>0</v>
      </c>
      <c r="BL94" s="18" t="s">
        <v>123</v>
      </c>
      <c r="BM94" s="139" t="s">
        <v>133</v>
      </c>
    </row>
    <row r="95" spans="2:65" s="1" customFormat="1">
      <c r="B95" s="33"/>
      <c r="D95" s="141" t="s">
        <v>125</v>
      </c>
      <c r="F95" s="142" t="s">
        <v>134</v>
      </c>
      <c r="I95" s="143"/>
      <c r="L95" s="33"/>
      <c r="M95" s="144"/>
      <c r="T95" s="54"/>
      <c r="AT95" s="18" t="s">
        <v>125</v>
      </c>
      <c r="AU95" s="18" t="s">
        <v>80</v>
      </c>
    </row>
    <row r="96" spans="2:65" s="13" customFormat="1">
      <c r="B96" s="152"/>
      <c r="D96" s="146" t="s">
        <v>127</v>
      </c>
      <c r="E96" s="153" t="s">
        <v>19</v>
      </c>
      <c r="F96" s="154" t="s">
        <v>129</v>
      </c>
      <c r="H96" s="155">
        <v>110</v>
      </c>
      <c r="I96" s="156"/>
      <c r="L96" s="152"/>
      <c r="M96" s="157"/>
      <c r="T96" s="158"/>
      <c r="AT96" s="153" t="s">
        <v>127</v>
      </c>
      <c r="AU96" s="153" t="s">
        <v>80</v>
      </c>
      <c r="AV96" s="13" t="s">
        <v>80</v>
      </c>
      <c r="AW96" s="13" t="s">
        <v>31</v>
      </c>
      <c r="AX96" s="13" t="s">
        <v>70</v>
      </c>
      <c r="AY96" s="153" t="s">
        <v>116</v>
      </c>
    </row>
    <row r="97" spans="2:65" s="14" customFormat="1">
      <c r="B97" s="159"/>
      <c r="D97" s="146" t="s">
        <v>127</v>
      </c>
      <c r="E97" s="160" t="s">
        <v>19</v>
      </c>
      <c r="F97" s="161" t="s">
        <v>130</v>
      </c>
      <c r="H97" s="162">
        <v>110</v>
      </c>
      <c r="I97" s="163"/>
      <c r="L97" s="159"/>
      <c r="M97" s="164"/>
      <c r="T97" s="165"/>
      <c r="AT97" s="160" t="s">
        <v>127</v>
      </c>
      <c r="AU97" s="160" t="s">
        <v>80</v>
      </c>
      <c r="AV97" s="14" t="s">
        <v>123</v>
      </c>
      <c r="AW97" s="14" t="s">
        <v>31</v>
      </c>
      <c r="AX97" s="14" t="s">
        <v>78</v>
      </c>
      <c r="AY97" s="160" t="s">
        <v>116</v>
      </c>
    </row>
    <row r="98" spans="2:65" s="11" customFormat="1" ht="22.8" customHeight="1">
      <c r="B98" s="116"/>
      <c r="D98" s="117" t="s">
        <v>69</v>
      </c>
      <c r="E98" s="126" t="s">
        <v>135</v>
      </c>
      <c r="F98" s="126" t="s">
        <v>136</v>
      </c>
      <c r="I98" s="119"/>
      <c r="J98" s="127">
        <f>BK98</f>
        <v>0</v>
      </c>
      <c r="L98" s="116"/>
      <c r="M98" s="121"/>
      <c r="P98" s="122">
        <f>SUM(P99:P140)</f>
        <v>0</v>
      </c>
      <c r="R98" s="122">
        <f>SUM(R99:R140)</f>
        <v>0</v>
      </c>
      <c r="T98" s="123">
        <f>SUM(T99:T140)</f>
        <v>40.464560800000001</v>
      </c>
      <c r="AR98" s="117" t="s">
        <v>78</v>
      </c>
      <c r="AT98" s="124" t="s">
        <v>69</v>
      </c>
      <c r="AU98" s="124" t="s">
        <v>78</v>
      </c>
      <c r="AY98" s="117" t="s">
        <v>116</v>
      </c>
      <c r="BK98" s="125">
        <f>SUM(BK99:BK140)</f>
        <v>0</v>
      </c>
    </row>
    <row r="99" spans="2:65" s="1" customFormat="1" ht="16.5" customHeight="1">
      <c r="B99" s="33"/>
      <c r="C99" s="128" t="s">
        <v>137</v>
      </c>
      <c r="D99" s="128" t="s">
        <v>118</v>
      </c>
      <c r="E99" s="129" t="s">
        <v>138</v>
      </c>
      <c r="F99" s="130" t="s">
        <v>139</v>
      </c>
      <c r="G99" s="131" t="s">
        <v>140</v>
      </c>
      <c r="H99" s="132">
        <v>3</v>
      </c>
      <c r="I99" s="133"/>
      <c r="J99" s="134">
        <f>ROUND(I99*H99,2)</f>
        <v>0</v>
      </c>
      <c r="K99" s="130" t="s">
        <v>19</v>
      </c>
      <c r="L99" s="33"/>
      <c r="M99" s="135" t="s">
        <v>19</v>
      </c>
      <c r="N99" s="136" t="s">
        <v>41</v>
      </c>
      <c r="P99" s="137">
        <f>O99*H99</f>
        <v>0</v>
      </c>
      <c r="Q99" s="137">
        <v>0</v>
      </c>
      <c r="R99" s="137">
        <f>Q99*H99</f>
        <v>0</v>
      </c>
      <c r="S99" s="137">
        <v>7.4999999999999997E-2</v>
      </c>
      <c r="T99" s="138">
        <f>S99*H99</f>
        <v>0.22499999999999998</v>
      </c>
      <c r="AR99" s="139" t="s">
        <v>123</v>
      </c>
      <c r="AT99" s="139" t="s">
        <v>118</v>
      </c>
      <c r="AU99" s="139" t="s">
        <v>80</v>
      </c>
      <c r="AY99" s="18" t="s">
        <v>116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78</v>
      </c>
      <c r="BK99" s="140">
        <f>ROUND(I99*H99,2)</f>
        <v>0</v>
      </c>
      <c r="BL99" s="18" t="s">
        <v>123</v>
      </c>
      <c r="BM99" s="139" t="s">
        <v>141</v>
      </c>
    </row>
    <row r="100" spans="2:65" s="13" customFormat="1">
      <c r="B100" s="152"/>
      <c r="D100" s="146" t="s">
        <v>127</v>
      </c>
      <c r="E100" s="153" t="s">
        <v>19</v>
      </c>
      <c r="F100" s="154" t="s">
        <v>137</v>
      </c>
      <c r="H100" s="155">
        <v>3</v>
      </c>
      <c r="I100" s="156"/>
      <c r="L100" s="152"/>
      <c r="M100" s="157"/>
      <c r="T100" s="158"/>
      <c r="AT100" s="153" t="s">
        <v>127</v>
      </c>
      <c r="AU100" s="153" t="s">
        <v>80</v>
      </c>
      <c r="AV100" s="13" t="s">
        <v>80</v>
      </c>
      <c r="AW100" s="13" t="s">
        <v>31</v>
      </c>
      <c r="AX100" s="13" t="s">
        <v>78</v>
      </c>
      <c r="AY100" s="153" t="s">
        <v>116</v>
      </c>
    </row>
    <row r="101" spans="2:65" s="1" customFormat="1" ht="16.5" customHeight="1">
      <c r="B101" s="33"/>
      <c r="C101" s="128" t="s">
        <v>123</v>
      </c>
      <c r="D101" s="128" t="s">
        <v>118</v>
      </c>
      <c r="E101" s="129" t="s">
        <v>142</v>
      </c>
      <c r="F101" s="130" t="s">
        <v>143</v>
      </c>
      <c r="G101" s="131" t="s">
        <v>144</v>
      </c>
      <c r="H101" s="132">
        <v>1</v>
      </c>
      <c r="I101" s="133"/>
      <c r="J101" s="134">
        <f>ROUND(I101*H101,2)</f>
        <v>0</v>
      </c>
      <c r="K101" s="130" t="s">
        <v>19</v>
      </c>
      <c r="L101" s="33"/>
      <c r="M101" s="135" t="s">
        <v>19</v>
      </c>
      <c r="N101" s="136" t="s">
        <v>41</v>
      </c>
      <c r="P101" s="137">
        <f>O101*H101</f>
        <v>0</v>
      </c>
      <c r="Q101" s="137">
        <v>0</v>
      </c>
      <c r="R101" s="137">
        <f>Q101*H101</f>
        <v>0</v>
      </c>
      <c r="S101" s="137">
        <v>7.4999999999999997E-2</v>
      </c>
      <c r="T101" s="138">
        <f>S101*H101</f>
        <v>7.4999999999999997E-2</v>
      </c>
      <c r="AR101" s="139" t="s">
        <v>123</v>
      </c>
      <c r="AT101" s="139" t="s">
        <v>118</v>
      </c>
      <c r="AU101" s="139" t="s">
        <v>80</v>
      </c>
      <c r="AY101" s="18" t="s">
        <v>116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78</v>
      </c>
      <c r="BK101" s="140">
        <f>ROUND(I101*H101,2)</f>
        <v>0</v>
      </c>
      <c r="BL101" s="18" t="s">
        <v>123</v>
      </c>
      <c r="BM101" s="139" t="s">
        <v>145</v>
      </c>
    </row>
    <row r="102" spans="2:65" s="13" customFormat="1">
      <c r="B102" s="152"/>
      <c r="D102" s="146" t="s">
        <v>127</v>
      </c>
      <c r="E102" s="153" t="s">
        <v>19</v>
      </c>
      <c r="F102" s="154" t="s">
        <v>78</v>
      </c>
      <c r="H102" s="155">
        <v>1</v>
      </c>
      <c r="I102" s="156"/>
      <c r="L102" s="152"/>
      <c r="M102" s="157"/>
      <c r="T102" s="158"/>
      <c r="AT102" s="153" t="s">
        <v>127</v>
      </c>
      <c r="AU102" s="153" t="s">
        <v>80</v>
      </c>
      <c r="AV102" s="13" t="s">
        <v>80</v>
      </c>
      <c r="AW102" s="13" t="s">
        <v>31</v>
      </c>
      <c r="AX102" s="13" t="s">
        <v>78</v>
      </c>
      <c r="AY102" s="153" t="s">
        <v>116</v>
      </c>
    </row>
    <row r="103" spans="2:65" s="1" customFormat="1" ht="16.5" customHeight="1">
      <c r="B103" s="33"/>
      <c r="C103" s="128" t="s">
        <v>146</v>
      </c>
      <c r="D103" s="128" t="s">
        <v>118</v>
      </c>
      <c r="E103" s="129" t="s">
        <v>147</v>
      </c>
      <c r="F103" s="130" t="s">
        <v>148</v>
      </c>
      <c r="G103" s="131" t="s">
        <v>149</v>
      </c>
      <c r="H103" s="132">
        <v>7.3</v>
      </c>
      <c r="I103" s="133"/>
      <c r="J103" s="134">
        <f>ROUND(I103*H103,2)</f>
        <v>0</v>
      </c>
      <c r="K103" s="130" t="s">
        <v>19</v>
      </c>
      <c r="L103" s="33"/>
      <c r="M103" s="135" t="s">
        <v>19</v>
      </c>
      <c r="N103" s="136" t="s">
        <v>41</v>
      </c>
      <c r="P103" s="137">
        <f>O103*H103</f>
        <v>0</v>
      </c>
      <c r="Q103" s="137">
        <v>0</v>
      </c>
      <c r="R103" s="137">
        <f>Q103*H103</f>
        <v>0</v>
      </c>
      <c r="S103" s="137">
        <v>0.06</v>
      </c>
      <c r="T103" s="138">
        <f>S103*H103</f>
        <v>0.438</v>
      </c>
      <c r="AR103" s="139" t="s">
        <v>123</v>
      </c>
      <c r="AT103" s="139" t="s">
        <v>118</v>
      </c>
      <c r="AU103" s="139" t="s">
        <v>80</v>
      </c>
      <c r="AY103" s="18" t="s">
        <v>116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78</v>
      </c>
      <c r="BK103" s="140">
        <f>ROUND(I103*H103,2)</f>
        <v>0</v>
      </c>
      <c r="BL103" s="18" t="s">
        <v>123</v>
      </c>
      <c r="BM103" s="139" t="s">
        <v>150</v>
      </c>
    </row>
    <row r="104" spans="2:65" s="13" customFormat="1">
      <c r="B104" s="152"/>
      <c r="D104" s="146" t="s">
        <v>127</v>
      </c>
      <c r="E104" s="153" t="s">
        <v>19</v>
      </c>
      <c r="F104" s="154" t="s">
        <v>151</v>
      </c>
      <c r="H104" s="155">
        <v>7.3</v>
      </c>
      <c r="I104" s="156"/>
      <c r="L104" s="152"/>
      <c r="M104" s="157"/>
      <c r="T104" s="158"/>
      <c r="AT104" s="153" t="s">
        <v>127</v>
      </c>
      <c r="AU104" s="153" t="s">
        <v>80</v>
      </c>
      <c r="AV104" s="13" t="s">
        <v>80</v>
      </c>
      <c r="AW104" s="13" t="s">
        <v>31</v>
      </c>
      <c r="AX104" s="13" t="s">
        <v>70</v>
      </c>
      <c r="AY104" s="153" t="s">
        <v>116</v>
      </c>
    </row>
    <row r="105" spans="2:65" s="14" customFormat="1">
      <c r="B105" s="159"/>
      <c r="D105" s="146" t="s">
        <v>127</v>
      </c>
      <c r="E105" s="160" t="s">
        <v>19</v>
      </c>
      <c r="F105" s="161" t="s">
        <v>130</v>
      </c>
      <c r="H105" s="162">
        <v>7.3</v>
      </c>
      <c r="I105" s="163"/>
      <c r="L105" s="159"/>
      <c r="M105" s="164"/>
      <c r="T105" s="165"/>
      <c r="AT105" s="160" t="s">
        <v>127</v>
      </c>
      <c r="AU105" s="160" t="s">
        <v>80</v>
      </c>
      <c r="AV105" s="14" t="s">
        <v>123</v>
      </c>
      <c r="AW105" s="14" t="s">
        <v>31</v>
      </c>
      <c r="AX105" s="14" t="s">
        <v>78</v>
      </c>
      <c r="AY105" s="160" t="s">
        <v>116</v>
      </c>
    </row>
    <row r="106" spans="2:65" s="1" customFormat="1" ht="24.15" customHeight="1">
      <c r="B106" s="33"/>
      <c r="C106" s="128" t="s">
        <v>152</v>
      </c>
      <c r="D106" s="128" t="s">
        <v>118</v>
      </c>
      <c r="E106" s="129" t="s">
        <v>153</v>
      </c>
      <c r="F106" s="130" t="s">
        <v>154</v>
      </c>
      <c r="G106" s="131" t="s">
        <v>149</v>
      </c>
      <c r="H106" s="132">
        <v>31</v>
      </c>
      <c r="I106" s="133"/>
      <c r="J106" s="134">
        <f>ROUND(I106*H106,2)</f>
        <v>0</v>
      </c>
      <c r="K106" s="130" t="s">
        <v>122</v>
      </c>
      <c r="L106" s="33"/>
      <c r="M106" s="135" t="s">
        <v>19</v>
      </c>
      <c r="N106" s="136" t="s">
        <v>41</v>
      </c>
      <c r="P106" s="137">
        <f>O106*H106</f>
        <v>0</v>
      </c>
      <c r="Q106" s="137">
        <v>0</v>
      </c>
      <c r="R106" s="137">
        <f>Q106*H106</f>
        <v>0</v>
      </c>
      <c r="S106" s="137">
        <v>0.06</v>
      </c>
      <c r="T106" s="138">
        <f>S106*H106</f>
        <v>1.8599999999999999</v>
      </c>
      <c r="AR106" s="139" t="s">
        <v>123</v>
      </c>
      <c r="AT106" s="139" t="s">
        <v>118</v>
      </c>
      <c r="AU106" s="139" t="s">
        <v>80</v>
      </c>
      <c r="AY106" s="18" t="s">
        <v>116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78</v>
      </c>
      <c r="BK106" s="140">
        <f>ROUND(I106*H106,2)</f>
        <v>0</v>
      </c>
      <c r="BL106" s="18" t="s">
        <v>123</v>
      </c>
      <c r="BM106" s="139" t="s">
        <v>155</v>
      </c>
    </row>
    <row r="107" spans="2:65" s="1" customFormat="1">
      <c r="B107" s="33"/>
      <c r="D107" s="141" t="s">
        <v>125</v>
      </c>
      <c r="F107" s="142" t="s">
        <v>156</v>
      </c>
      <c r="I107" s="143"/>
      <c r="L107" s="33"/>
      <c r="M107" s="144"/>
      <c r="T107" s="54"/>
      <c r="AT107" s="18" t="s">
        <v>125</v>
      </c>
      <c r="AU107" s="18" t="s">
        <v>80</v>
      </c>
    </row>
    <row r="108" spans="2:65" s="13" customFormat="1">
      <c r="B108" s="152"/>
      <c r="D108" s="146" t="s">
        <v>127</v>
      </c>
      <c r="E108" s="153" t="s">
        <v>19</v>
      </c>
      <c r="F108" s="154" t="s">
        <v>157</v>
      </c>
      <c r="H108" s="155">
        <v>31</v>
      </c>
      <c r="I108" s="156"/>
      <c r="L108" s="152"/>
      <c r="M108" s="157"/>
      <c r="T108" s="158"/>
      <c r="AT108" s="153" t="s">
        <v>127</v>
      </c>
      <c r="AU108" s="153" t="s">
        <v>80</v>
      </c>
      <c r="AV108" s="13" t="s">
        <v>80</v>
      </c>
      <c r="AW108" s="13" t="s">
        <v>31</v>
      </c>
      <c r="AX108" s="13" t="s">
        <v>70</v>
      </c>
      <c r="AY108" s="153" t="s">
        <v>116</v>
      </c>
    </row>
    <row r="109" spans="2:65" s="14" customFormat="1">
      <c r="B109" s="159"/>
      <c r="D109" s="146" t="s">
        <v>127</v>
      </c>
      <c r="E109" s="160" t="s">
        <v>19</v>
      </c>
      <c r="F109" s="161" t="s">
        <v>130</v>
      </c>
      <c r="H109" s="162">
        <v>31</v>
      </c>
      <c r="I109" s="163"/>
      <c r="L109" s="159"/>
      <c r="M109" s="164"/>
      <c r="T109" s="165"/>
      <c r="AT109" s="160" t="s">
        <v>127</v>
      </c>
      <c r="AU109" s="160" t="s">
        <v>80</v>
      </c>
      <c r="AV109" s="14" t="s">
        <v>123</v>
      </c>
      <c r="AW109" s="14" t="s">
        <v>31</v>
      </c>
      <c r="AX109" s="14" t="s">
        <v>78</v>
      </c>
      <c r="AY109" s="160" t="s">
        <v>116</v>
      </c>
    </row>
    <row r="110" spans="2:65" s="1" customFormat="1" ht="21.75" customHeight="1">
      <c r="B110" s="33"/>
      <c r="C110" s="128" t="s">
        <v>158</v>
      </c>
      <c r="D110" s="128" t="s">
        <v>118</v>
      </c>
      <c r="E110" s="129" t="s">
        <v>159</v>
      </c>
      <c r="F110" s="130" t="s">
        <v>160</v>
      </c>
      <c r="G110" s="131" t="s">
        <v>140</v>
      </c>
      <c r="H110" s="132">
        <v>195</v>
      </c>
      <c r="I110" s="133"/>
      <c r="J110" s="134">
        <f>ROUND(I110*H110,2)</f>
        <v>0</v>
      </c>
      <c r="K110" s="130" t="s">
        <v>122</v>
      </c>
      <c r="L110" s="33"/>
      <c r="M110" s="135" t="s">
        <v>19</v>
      </c>
      <c r="N110" s="136" t="s">
        <v>41</v>
      </c>
      <c r="P110" s="137">
        <f>O110*H110</f>
        <v>0</v>
      </c>
      <c r="Q110" s="137">
        <v>0</v>
      </c>
      <c r="R110" s="137">
        <f>Q110*H110</f>
        <v>0</v>
      </c>
      <c r="S110" s="137">
        <v>0.16500000000000001</v>
      </c>
      <c r="T110" s="138">
        <f>S110*H110</f>
        <v>32.175000000000004</v>
      </c>
      <c r="AR110" s="139" t="s">
        <v>123</v>
      </c>
      <c r="AT110" s="139" t="s">
        <v>118</v>
      </c>
      <c r="AU110" s="139" t="s">
        <v>80</v>
      </c>
      <c r="AY110" s="18" t="s">
        <v>116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78</v>
      </c>
      <c r="BK110" s="140">
        <f>ROUND(I110*H110,2)</f>
        <v>0</v>
      </c>
      <c r="BL110" s="18" t="s">
        <v>123</v>
      </c>
      <c r="BM110" s="139" t="s">
        <v>161</v>
      </c>
    </row>
    <row r="111" spans="2:65" s="1" customFormat="1">
      <c r="B111" s="33"/>
      <c r="D111" s="141" t="s">
        <v>125</v>
      </c>
      <c r="F111" s="142" t="s">
        <v>162</v>
      </c>
      <c r="I111" s="143"/>
      <c r="L111" s="33"/>
      <c r="M111" s="144"/>
      <c r="T111" s="54"/>
      <c r="AT111" s="18" t="s">
        <v>125</v>
      </c>
      <c r="AU111" s="18" t="s">
        <v>80</v>
      </c>
    </row>
    <row r="112" spans="2:65" s="12" customFormat="1">
      <c r="B112" s="145"/>
      <c r="D112" s="146" t="s">
        <v>127</v>
      </c>
      <c r="E112" s="147" t="s">
        <v>19</v>
      </c>
      <c r="F112" s="148" t="s">
        <v>163</v>
      </c>
      <c r="H112" s="147" t="s">
        <v>19</v>
      </c>
      <c r="I112" s="149"/>
      <c r="L112" s="145"/>
      <c r="M112" s="150"/>
      <c r="T112" s="151"/>
      <c r="AT112" s="147" t="s">
        <v>127</v>
      </c>
      <c r="AU112" s="147" t="s">
        <v>80</v>
      </c>
      <c r="AV112" s="12" t="s">
        <v>78</v>
      </c>
      <c r="AW112" s="12" t="s">
        <v>31</v>
      </c>
      <c r="AX112" s="12" t="s">
        <v>70</v>
      </c>
      <c r="AY112" s="147" t="s">
        <v>116</v>
      </c>
    </row>
    <row r="113" spans="2:65" s="13" customFormat="1">
      <c r="B113" s="152"/>
      <c r="D113" s="146" t="s">
        <v>127</v>
      </c>
      <c r="E113" s="153" t="s">
        <v>19</v>
      </c>
      <c r="F113" s="154" t="s">
        <v>164</v>
      </c>
      <c r="H113" s="155">
        <v>190.98400000000001</v>
      </c>
      <c r="I113" s="156"/>
      <c r="L113" s="152"/>
      <c r="M113" s="157"/>
      <c r="T113" s="158"/>
      <c r="AT113" s="153" t="s">
        <v>127</v>
      </c>
      <c r="AU113" s="153" t="s">
        <v>80</v>
      </c>
      <c r="AV113" s="13" t="s">
        <v>80</v>
      </c>
      <c r="AW113" s="13" t="s">
        <v>31</v>
      </c>
      <c r="AX113" s="13" t="s">
        <v>70</v>
      </c>
      <c r="AY113" s="153" t="s">
        <v>116</v>
      </c>
    </row>
    <row r="114" spans="2:65" s="13" customFormat="1">
      <c r="B114" s="152"/>
      <c r="D114" s="146" t="s">
        <v>127</v>
      </c>
      <c r="E114" s="153" t="s">
        <v>19</v>
      </c>
      <c r="F114" s="154" t="s">
        <v>165</v>
      </c>
      <c r="H114" s="155">
        <v>4.016</v>
      </c>
      <c r="I114" s="156"/>
      <c r="L114" s="152"/>
      <c r="M114" s="157"/>
      <c r="T114" s="158"/>
      <c r="AT114" s="153" t="s">
        <v>127</v>
      </c>
      <c r="AU114" s="153" t="s">
        <v>80</v>
      </c>
      <c r="AV114" s="13" t="s">
        <v>80</v>
      </c>
      <c r="AW114" s="13" t="s">
        <v>31</v>
      </c>
      <c r="AX114" s="13" t="s">
        <v>70</v>
      </c>
      <c r="AY114" s="153" t="s">
        <v>116</v>
      </c>
    </row>
    <row r="115" spans="2:65" s="14" customFormat="1">
      <c r="B115" s="159"/>
      <c r="D115" s="146" t="s">
        <v>127</v>
      </c>
      <c r="E115" s="160" t="s">
        <v>19</v>
      </c>
      <c r="F115" s="161" t="s">
        <v>130</v>
      </c>
      <c r="H115" s="162">
        <v>195</v>
      </c>
      <c r="I115" s="163"/>
      <c r="L115" s="159"/>
      <c r="M115" s="164"/>
      <c r="T115" s="165"/>
      <c r="AT115" s="160" t="s">
        <v>127</v>
      </c>
      <c r="AU115" s="160" t="s">
        <v>80</v>
      </c>
      <c r="AV115" s="14" t="s">
        <v>123</v>
      </c>
      <c r="AW115" s="14" t="s">
        <v>31</v>
      </c>
      <c r="AX115" s="14" t="s">
        <v>78</v>
      </c>
      <c r="AY115" s="160" t="s">
        <v>116</v>
      </c>
    </row>
    <row r="116" spans="2:65" s="1" customFormat="1" ht="16.5" customHeight="1">
      <c r="B116" s="33"/>
      <c r="C116" s="128" t="s">
        <v>166</v>
      </c>
      <c r="D116" s="128" t="s">
        <v>118</v>
      </c>
      <c r="E116" s="129" t="s">
        <v>167</v>
      </c>
      <c r="F116" s="130" t="s">
        <v>168</v>
      </c>
      <c r="G116" s="131" t="s">
        <v>149</v>
      </c>
      <c r="H116" s="132">
        <v>477.46</v>
      </c>
      <c r="I116" s="133"/>
      <c r="J116" s="134">
        <f>ROUND(I116*H116,2)</f>
        <v>0</v>
      </c>
      <c r="K116" s="130" t="s">
        <v>122</v>
      </c>
      <c r="L116" s="33"/>
      <c r="M116" s="135" t="s">
        <v>19</v>
      </c>
      <c r="N116" s="136" t="s">
        <v>41</v>
      </c>
      <c r="P116" s="137">
        <f>O116*H116</f>
        <v>0</v>
      </c>
      <c r="Q116" s="137">
        <v>0</v>
      </c>
      <c r="R116" s="137">
        <f>Q116*H116</f>
        <v>0</v>
      </c>
      <c r="S116" s="137">
        <v>3.48E-3</v>
      </c>
      <c r="T116" s="138">
        <f>S116*H116</f>
        <v>1.6615607999999999</v>
      </c>
      <c r="AR116" s="139" t="s">
        <v>123</v>
      </c>
      <c r="AT116" s="139" t="s">
        <v>118</v>
      </c>
      <c r="AU116" s="139" t="s">
        <v>80</v>
      </c>
      <c r="AY116" s="18" t="s">
        <v>116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78</v>
      </c>
      <c r="BK116" s="140">
        <f>ROUND(I116*H116,2)</f>
        <v>0</v>
      </c>
      <c r="BL116" s="18" t="s">
        <v>123</v>
      </c>
      <c r="BM116" s="139" t="s">
        <v>169</v>
      </c>
    </row>
    <row r="117" spans="2:65" s="1" customFormat="1">
      <c r="B117" s="33"/>
      <c r="D117" s="141" t="s">
        <v>125</v>
      </c>
      <c r="F117" s="142" t="s">
        <v>170</v>
      </c>
      <c r="I117" s="143"/>
      <c r="L117" s="33"/>
      <c r="M117" s="144"/>
      <c r="T117" s="54"/>
      <c r="AT117" s="18" t="s">
        <v>125</v>
      </c>
      <c r="AU117" s="18" t="s">
        <v>80</v>
      </c>
    </row>
    <row r="118" spans="2:65" s="13" customFormat="1">
      <c r="B118" s="152"/>
      <c r="D118" s="146" t="s">
        <v>127</v>
      </c>
      <c r="E118" s="153" t="s">
        <v>19</v>
      </c>
      <c r="F118" s="154" t="s">
        <v>171</v>
      </c>
      <c r="H118" s="155">
        <v>477.46</v>
      </c>
      <c r="I118" s="156"/>
      <c r="L118" s="152"/>
      <c r="M118" s="157"/>
      <c r="T118" s="158"/>
      <c r="AT118" s="153" t="s">
        <v>127</v>
      </c>
      <c r="AU118" s="153" t="s">
        <v>80</v>
      </c>
      <c r="AV118" s="13" t="s">
        <v>80</v>
      </c>
      <c r="AW118" s="13" t="s">
        <v>31</v>
      </c>
      <c r="AX118" s="13" t="s">
        <v>70</v>
      </c>
      <c r="AY118" s="153" t="s">
        <v>116</v>
      </c>
    </row>
    <row r="119" spans="2:65" s="14" customFormat="1">
      <c r="B119" s="159"/>
      <c r="D119" s="146" t="s">
        <v>127</v>
      </c>
      <c r="E119" s="160" t="s">
        <v>19</v>
      </c>
      <c r="F119" s="161" t="s">
        <v>130</v>
      </c>
      <c r="H119" s="162">
        <v>477.46</v>
      </c>
      <c r="I119" s="163"/>
      <c r="L119" s="159"/>
      <c r="M119" s="164"/>
      <c r="T119" s="165"/>
      <c r="AT119" s="160" t="s">
        <v>127</v>
      </c>
      <c r="AU119" s="160" t="s">
        <v>80</v>
      </c>
      <c r="AV119" s="14" t="s">
        <v>123</v>
      </c>
      <c r="AW119" s="14" t="s">
        <v>31</v>
      </c>
      <c r="AX119" s="14" t="s">
        <v>78</v>
      </c>
      <c r="AY119" s="160" t="s">
        <v>116</v>
      </c>
    </row>
    <row r="120" spans="2:65" s="1" customFormat="1" ht="16.5" customHeight="1">
      <c r="B120" s="33"/>
      <c r="C120" s="128" t="s">
        <v>135</v>
      </c>
      <c r="D120" s="128" t="s">
        <v>118</v>
      </c>
      <c r="E120" s="129" t="s">
        <v>172</v>
      </c>
      <c r="F120" s="130" t="s">
        <v>173</v>
      </c>
      <c r="G120" s="131" t="s">
        <v>140</v>
      </c>
      <c r="H120" s="132">
        <v>10</v>
      </c>
      <c r="I120" s="133"/>
      <c r="J120" s="134">
        <f>ROUND(I120*H120,2)</f>
        <v>0</v>
      </c>
      <c r="K120" s="130" t="s">
        <v>122</v>
      </c>
      <c r="L120" s="33"/>
      <c r="M120" s="135" t="s">
        <v>19</v>
      </c>
      <c r="N120" s="136" t="s">
        <v>41</v>
      </c>
      <c r="P120" s="137">
        <f>O120*H120</f>
        <v>0</v>
      </c>
      <c r="Q120" s="137">
        <v>0</v>
      </c>
      <c r="R120" s="137">
        <f>Q120*H120</f>
        <v>0</v>
      </c>
      <c r="S120" s="137">
        <v>0.21</v>
      </c>
      <c r="T120" s="138">
        <f>S120*H120</f>
        <v>2.1</v>
      </c>
      <c r="AR120" s="139" t="s">
        <v>123</v>
      </c>
      <c r="AT120" s="139" t="s">
        <v>118</v>
      </c>
      <c r="AU120" s="139" t="s">
        <v>80</v>
      </c>
      <c r="AY120" s="18" t="s">
        <v>116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78</v>
      </c>
      <c r="BK120" s="140">
        <f>ROUND(I120*H120,2)</f>
        <v>0</v>
      </c>
      <c r="BL120" s="18" t="s">
        <v>123</v>
      </c>
      <c r="BM120" s="139" t="s">
        <v>174</v>
      </c>
    </row>
    <row r="121" spans="2:65" s="1" customFormat="1">
      <c r="B121" s="33"/>
      <c r="D121" s="141" t="s">
        <v>125</v>
      </c>
      <c r="F121" s="142" t="s">
        <v>175</v>
      </c>
      <c r="I121" s="143"/>
      <c r="L121" s="33"/>
      <c r="M121" s="144"/>
      <c r="T121" s="54"/>
      <c r="AT121" s="18" t="s">
        <v>125</v>
      </c>
      <c r="AU121" s="18" t="s">
        <v>80</v>
      </c>
    </row>
    <row r="122" spans="2:65" s="13" customFormat="1">
      <c r="B122" s="152"/>
      <c r="D122" s="146" t="s">
        <v>127</v>
      </c>
      <c r="E122" s="153" t="s">
        <v>19</v>
      </c>
      <c r="F122" s="154" t="s">
        <v>176</v>
      </c>
      <c r="H122" s="155">
        <v>10</v>
      </c>
      <c r="I122" s="156"/>
      <c r="L122" s="152"/>
      <c r="M122" s="157"/>
      <c r="T122" s="158"/>
      <c r="AT122" s="153" t="s">
        <v>127</v>
      </c>
      <c r="AU122" s="153" t="s">
        <v>80</v>
      </c>
      <c r="AV122" s="13" t="s">
        <v>80</v>
      </c>
      <c r="AW122" s="13" t="s">
        <v>31</v>
      </c>
      <c r="AX122" s="13" t="s">
        <v>70</v>
      </c>
      <c r="AY122" s="153" t="s">
        <v>116</v>
      </c>
    </row>
    <row r="123" spans="2:65" s="14" customFormat="1">
      <c r="B123" s="159"/>
      <c r="D123" s="146" t="s">
        <v>127</v>
      </c>
      <c r="E123" s="160" t="s">
        <v>19</v>
      </c>
      <c r="F123" s="161" t="s">
        <v>130</v>
      </c>
      <c r="H123" s="162">
        <v>10</v>
      </c>
      <c r="I123" s="163"/>
      <c r="L123" s="159"/>
      <c r="M123" s="164"/>
      <c r="T123" s="165"/>
      <c r="AT123" s="160" t="s">
        <v>127</v>
      </c>
      <c r="AU123" s="160" t="s">
        <v>80</v>
      </c>
      <c r="AV123" s="14" t="s">
        <v>123</v>
      </c>
      <c r="AW123" s="14" t="s">
        <v>31</v>
      </c>
      <c r="AX123" s="14" t="s">
        <v>78</v>
      </c>
      <c r="AY123" s="160" t="s">
        <v>116</v>
      </c>
    </row>
    <row r="124" spans="2:65" s="1" customFormat="1" ht="16.5" customHeight="1">
      <c r="B124" s="33"/>
      <c r="C124" s="128" t="s">
        <v>177</v>
      </c>
      <c r="D124" s="128" t="s">
        <v>118</v>
      </c>
      <c r="E124" s="129" t="s">
        <v>172</v>
      </c>
      <c r="F124" s="130" t="s">
        <v>173</v>
      </c>
      <c r="G124" s="131" t="s">
        <v>140</v>
      </c>
      <c r="H124" s="132">
        <v>2</v>
      </c>
      <c r="I124" s="133"/>
      <c r="J124" s="134">
        <f>ROUND(I124*H124,2)</f>
        <v>0</v>
      </c>
      <c r="K124" s="130" t="s">
        <v>122</v>
      </c>
      <c r="L124" s="33"/>
      <c r="M124" s="135" t="s">
        <v>19</v>
      </c>
      <c r="N124" s="136" t="s">
        <v>41</v>
      </c>
      <c r="P124" s="137">
        <f>O124*H124</f>
        <v>0</v>
      </c>
      <c r="Q124" s="137">
        <v>0</v>
      </c>
      <c r="R124" s="137">
        <f>Q124*H124</f>
        <v>0</v>
      </c>
      <c r="S124" s="137">
        <v>0.21</v>
      </c>
      <c r="T124" s="138">
        <f>S124*H124</f>
        <v>0.42</v>
      </c>
      <c r="AR124" s="139" t="s">
        <v>123</v>
      </c>
      <c r="AT124" s="139" t="s">
        <v>118</v>
      </c>
      <c r="AU124" s="139" t="s">
        <v>80</v>
      </c>
      <c r="AY124" s="18" t="s">
        <v>116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8" t="s">
        <v>78</v>
      </c>
      <c r="BK124" s="140">
        <f>ROUND(I124*H124,2)</f>
        <v>0</v>
      </c>
      <c r="BL124" s="18" t="s">
        <v>123</v>
      </c>
      <c r="BM124" s="139" t="s">
        <v>178</v>
      </c>
    </row>
    <row r="125" spans="2:65" s="1" customFormat="1">
      <c r="B125" s="33"/>
      <c r="D125" s="141" t="s">
        <v>125</v>
      </c>
      <c r="F125" s="142" t="s">
        <v>175</v>
      </c>
      <c r="I125" s="143"/>
      <c r="L125" s="33"/>
      <c r="M125" s="144"/>
      <c r="T125" s="54"/>
      <c r="AT125" s="18" t="s">
        <v>125</v>
      </c>
      <c r="AU125" s="18" t="s">
        <v>80</v>
      </c>
    </row>
    <row r="126" spans="2:65" s="12" customFormat="1">
      <c r="B126" s="145"/>
      <c r="D126" s="146" t="s">
        <v>127</v>
      </c>
      <c r="E126" s="147" t="s">
        <v>19</v>
      </c>
      <c r="F126" s="148" t="s">
        <v>179</v>
      </c>
      <c r="H126" s="147" t="s">
        <v>19</v>
      </c>
      <c r="I126" s="149"/>
      <c r="L126" s="145"/>
      <c r="M126" s="150"/>
      <c r="T126" s="151"/>
      <c r="AT126" s="147" t="s">
        <v>127</v>
      </c>
      <c r="AU126" s="147" t="s">
        <v>80</v>
      </c>
      <c r="AV126" s="12" t="s">
        <v>78</v>
      </c>
      <c r="AW126" s="12" t="s">
        <v>31</v>
      </c>
      <c r="AX126" s="12" t="s">
        <v>70</v>
      </c>
      <c r="AY126" s="147" t="s">
        <v>116</v>
      </c>
    </row>
    <row r="127" spans="2:65" s="13" customFormat="1">
      <c r="B127" s="152"/>
      <c r="D127" s="146" t="s">
        <v>127</v>
      </c>
      <c r="E127" s="153" t="s">
        <v>19</v>
      </c>
      <c r="F127" s="154" t="s">
        <v>80</v>
      </c>
      <c r="H127" s="155">
        <v>2</v>
      </c>
      <c r="I127" s="156"/>
      <c r="L127" s="152"/>
      <c r="M127" s="157"/>
      <c r="T127" s="158"/>
      <c r="AT127" s="153" t="s">
        <v>127</v>
      </c>
      <c r="AU127" s="153" t="s">
        <v>80</v>
      </c>
      <c r="AV127" s="13" t="s">
        <v>80</v>
      </c>
      <c r="AW127" s="13" t="s">
        <v>31</v>
      </c>
      <c r="AX127" s="13" t="s">
        <v>70</v>
      </c>
      <c r="AY127" s="153" t="s">
        <v>116</v>
      </c>
    </row>
    <row r="128" spans="2:65" s="14" customFormat="1">
      <c r="B128" s="159"/>
      <c r="D128" s="146" t="s">
        <v>127</v>
      </c>
      <c r="E128" s="160" t="s">
        <v>19</v>
      </c>
      <c r="F128" s="161" t="s">
        <v>130</v>
      </c>
      <c r="H128" s="162">
        <v>2</v>
      </c>
      <c r="I128" s="163"/>
      <c r="L128" s="159"/>
      <c r="M128" s="164"/>
      <c r="T128" s="165"/>
      <c r="AT128" s="160" t="s">
        <v>127</v>
      </c>
      <c r="AU128" s="160" t="s">
        <v>80</v>
      </c>
      <c r="AV128" s="14" t="s">
        <v>123</v>
      </c>
      <c r="AW128" s="14" t="s">
        <v>31</v>
      </c>
      <c r="AX128" s="14" t="s">
        <v>78</v>
      </c>
      <c r="AY128" s="160" t="s">
        <v>116</v>
      </c>
    </row>
    <row r="129" spans="2:65" s="1" customFormat="1" ht="16.5" customHeight="1">
      <c r="B129" s="33"/>
      <c r="C129" s="128" t="s">
        <v>180</v>
      </c>
      <c r="D129" s="128" t="s">
        <v>118</v>
      </c>
      <c r="E129" s="129" t="s">
        <v>181</v>
      </c>
      <c r="F129" s="130" t="s">
        <v>182</v>
      </c>
      <c r="G129" s="131" t="s">
        <v>121</v>
      </c>
      <c r="H129" s="132">
        <v>23.32</v>
      </c>
      <c r="I129" s="133"/>
      <c r="J129" s="134">
        <f>ROUND(I129*H129,2)</f>
        <v>0</v>
      </c>
      <c r="K129" s="130" t="s">
        <v>19</v>
      </c>
      <c r="L129" s="33"/>
      <c r="M129" s="135" t="s">
        <v>19</v>
      </c>
      <c r="N129" s="136" t="s">
        <v>41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123</v>
      </c>
      <c r="AT129" s="139" t="s">
        <v>118</v>
      </c>
      <c r="AU129" s="139" t="s">
        <v>80</v>
      </c>
      <c r="AY129" s="18" t="s">
        <v>116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78</v>
      </c>
      <c r="BK129" s="140">
        <f>ROUND(I129*H129,2)</f>
        <v>0</v>
      </c>
      <c r="BL129" s="18" t="s">
        <v>123</v>
      </c>
      <c r="BM129" s="139" t="s">
        <v>183</v>
      </c>
    </row>
    <row r="130" spans="2:65" s="13" customFormat="1">
      <c r="B130" s="152"/>
      <c r="D130" s="146" t="s">
        <v>127</v>
      </c>
      <c r="E130" s="153" t="s">
        <v>19</v>
      </c>
      <c r="F130" s="154" t="s">
        <v>184</v>
      </c>
      <c r="H130" s="155">
        <v>23.32</v>
      </c>
      <c r="I130" s="156"/>
      <c r="L130" s="152"/>
      <c r="M130" s="157"/>
      <c r="T130" s="158"/>
      <c r="AT130" s="153" t="s">
        <v>127</v>
      </c>
      <c r="AU130" s="153" t="s">
        <v>80</v>
      </c>
      <c r="AV130" s="13" t="s">
        <v>80</v>
      </c>
      <c r="AW130" s="13" t="s">
        <v>31</v>
      </c>
      <c r="AX130" s="13" t="s">
        <v>70</v>
      </c>
      <c r="AY130" s="153" t="s">
        <v>116</v>
      </c>
    </row>
    <row r="131" spans="2:65" s="14" customFormat="1">
      <c r="B131" s="159"/>
      <c r="D131" s="146" t="s">
        <v>127</v>
      </c>
      <c r="E131" s="160" t="s">
        <v>19</v>
      </c>
      <c r="F131" s="161" t="s">
        <v>130</v>
      </c>
      <c r="H131" s="162">
        <v>23.32</v>
      </c>
      <c r="I131" s="163"/>
      <c r="L131" s="159"/>
      <c r="M131" s="164"/>
      <c r="T131" s="165"/>
      <c r="AT131" s="160" t="s">
        <v>127</v>
      </c>
      <c r="AU131" s="160" t="s">
        <v>80</v>
      </c>
      <c r="AV131" s="14" t="s">
        <v>123</v>
      </c>
      <c r="AW131" s="14" t="s">
        <v>31</v>
      </c>
      <c r="AX131" s="14" t="s">
        <v>78</v>
      </c>
      <c r="AY131" s="160" t="s">
        <v>116</v>
      </c>
    </row>
    <row r="132" spans="2:65" s="1" customFormat="1" ht="16.5" customHeight="1">
      <c r="B132" s="33"/>
      <c r="C132" s="128" t="s">
        <v>8</v>
      </c>
      <c r="D132" s="128" t="s">
        <v>118</v>
      </c>
      <c r="E132" s="129" t="s">
        <v>185</v>
      </c>
      <c r="F132" s="130" t="s">
        <v>186</v>
      </c>
      <c r="G132" s="131" t="s">
        <v>187</v>
      </c>
      <c r="H132" s="132">
        <v>1</v>
      </c>
      <c r="I132" s="133"/>
      <c r="J132" s="134">
        <f>ROUND(I132*H132,2)</f>
        <v>0</v>
      </c>
      <c r="K132" s="130" t="s">
        <v>19</v>
      </c>
      <c r="L132" s="33"/>
      <c r="M132" s="135" t="s">
        <v>19</v>
      </c>
      <c r="N132" s="136" t="s">
        <v>41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123</v>
      </c>
      <c r="AT132" s="139" t="s">
        <v>118</v>
      </c>
      <c r="AU132" s="139" t="s">
        <v>80</v>
      </c>
      <c r="AY132" s="18" t="s">
        <v>116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8" t="s">
        <v>78</v>
      </c>
      <c r="BK132" s="140">
        <f>ROUND(I132*H132,2)</f>
        <v>0</v>
      </c>
      <c r="BL132" s="18" t="s">
        <v>123</v>
      </c>
      <c r="BM132" s="139" t="s">
        <v>188</v>
      </c>
    </row>
    <row r="133" spans="2:65" s="13" customFormat="1">
      <c r="B133" s="152"/>
      <c r="D133" s="146" t="s">
        <v>127</v>
      </c>
      <c r="E133" s="153" t="s">
        <v>19</v>
      </c>
      <c r="F133" s="154" t="s">
        <v>78</v>
      </c>
      <c r="H133" s="155">
        <v>1</v>
      </c>
      <c r="I133" s="156"/>
      <c r="L133" s="152"/>
      <c r="M133" s="157"/>
      <c r="T133" s="158"/>
      <c r="AT133" s="153" t="s">
        <v>127</v>
      </c>
      <c r="AU133" s="153" t="s">
        <v>80</v>
      </c>
      <c r="AV133" s="13" t="s">
        <v>80</v>
      </c>
      <c r="AW133" s="13" t="s">
        <v>31</v>
      </c>
      <c r="AX133" s="13" t="s">
        <v>70</v>
      </c>
      <c r="AY133" s="153" t="s">
        <v>116</v>
      </c>
    </row>
    <row r="134" spans="2:65" s="14" customFormat="1">
      <c r="B134" s="159"/>
      <c r="D134" s="146" t="s">
        <v>127</v>
      </c>
      <c r="E134" s="160" t="s">
        <v>19</v>
      </c>
      <c r="F134" s="161" t="s">
        <v>130</v>
      </c>
      <c r="H134" s="162">
        <v>1</v>
      </c>
      <c r="I134" s="163"/>
      <c r="L134" s="159"/>
      <c r="M134" s="164"/>
      <c r="T134" s="165"/>
      <c r="AT134" s="160" t="s">
        <v>127</v>
      </c>
      <c r="AU134" s="160" t="s">
        <v>80</v>
      </c>
      <c r="AV134" s="14" t="s">
        <v>123</v>
      </c>
      <c r="AW134" s="14" t="s">
        <v>31</v>
      </c>
      <c r="AX134" s="14" t="s">
        <v>78</v>
      </c>
      <c r="AY134" s="160" t="s">
        <v>116</v>
      </c>
    </row>
    <row r="135" spans="2:65" s="1" customFormat="1" ht="16.5" customHeight="1">
      <c r="B135" s="33"/>
      <c r="C135" s="128" t="s">
        <v>189</v>
      </c>
      <c r="D135" s="128" t="s">
        <v>118</v>
      </c>
      <c r="E135" s="129" t="s">
        <v>190</v>
      </c>
      <c r="F135" s="130" t="s">
        <v>191</v>
      </c>
      <c r="G135" s="131" t="s">
        <v>192</v>
      </c>
      <c r="H135" s="132">
        <v>1</v>
      </c>
      <c r="I135" s="133"/>
      <c r="J135" s="134">
        <f>ROUND(I135*H135,2)</f>
        <v>0</v>
      </c>
      <c r="K135" s="130" t="s">
        <v>19</v>
      </c>
      <c r="L135" s="33"/>
      <c r="M135" s="135" t="s">
        <v>19</v>
      </c>
      <c r="N135" s="136" t="s">
        <v>41</v>
      </c>
      <c r="P135" s="137">
        <f>O135*H135</f>
        <v>0</v>
      </c>
      <c r="Q135" s="137">
        <v>0</v>
      </c>
      <c r="R135" s="137">
        <f>Q135*H135</f>
        <v>0</v>
      </c>
      <c r="S135" s="137">
        <v>0.01</v>
      </c>
      <c r="T135" s="138">
        <f>S135*H135</f>
        <v>0.01</v>
      </c>
      <c r="AR135" s="139" t="s">
        <v>123</v>
      </c>
      <c r="AT135" s="139" t="s">
        <v>118</v>
      </c>
      <c r="AU135" s="139" t="s">
        <v>80</v>
      </c>
      <c r="AY135" s="18" t="s">
        <v>116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78</v>
      </c>
      <c r="BK135" s="140">
        <f>ROUND(I135*H135,2)</f>
        <v>0</v>
      </c>
      <c r="BL135" s="18" t="s">
        <v>123</v>
      </c>
      <c r="BM135" s="139" t="s">
        <v>193</v>
      </c>
    </row>
    <row r="136" spans="2:65" s="13" customFormat="1">
      <c r="B136" s="152"/>
      <c r="D136" s="146" t="s">
        <v>127</v>
      </c>
      <c r="E136" s="153" t="s">
        <v>19</v>
      </c>
      <c r="F136" s="154" t="s">
        <v>194</v>
      </c>
      <c r="H136" s="155">
        <v>1</v>
      </c>
      <c r="I136" s="156"/>
      <c r="L136" s="152"/>
      <c r="M136" s="157"/>
      <c r="T136" s="158"/>
      <c r="AT136" s="153" t="s">
        <v>127</v>
      </c>
      <c r="AU136" s="153" t="s">
        <v>80</v>
      </c>
      <c r="AV136" s="13" t="s">
        <v>80</v>
      </c>
      <c r="AW136" s="13" t="s">
        <v>31</v>
      </c>
      <c r="AX136" s="13" t="s">
        <v>70</v>
      </c>
      <c r="AY136" s="153" t="s">
        <v>116</v>
      </c>
    </row>
    <row r="137" spans="2:65" s="14" customFormat="1">
      <c r="B137" s="159"/>
      <c r="D137" s="146" t="s">
        <v>127</v>
      </c>
      <c r="E137" s="160" t="s">
        <v>19</v>
      </c>
      <c r="F137" s="161" t="s">
        <v>130</v>
      </c>
      <c r="H137" s="162">
        <v>1</v>
      </c>
      <c r="I137" s="163"/>
      <c r="L137" s="159"/>
      <c r="M137" s="164"/>
      <c r="T137" s="165"/>
      <c r="AT137" s="160" t="s">
        <v>127</v>
      </c>
      <c r="AU137" s="160" t="s">
        <v>80</v>
      </c>
      <c r="AV137" s="14" t="s">
        <v>123</v>
      </c>
      <c r="AW137" s="14" t="s">
        <v>31</v>
      </c>
      <c r="AX137" s="14" t="s">
        <v>78</v>
      </c>
      <c r="AY137" s="160" t="s">
        <v>116</v>
      </c>
    </row>
    <row r="138" spans="2:65" s="1" customFormat="1" ht="24.15" customHeight="1">
      <c r="B138" s="33"/>
      <c r="C138" s="128" t="s">
        <v>195</v>
      </c>
      <c r="D138" s="128" t="s">
        <v>118</v>
      </c>
      <c r="E138" s="129" t="s">
        <v>196</v>
      </c>
      <c r="F138" s="130" t="s">
        <v>197</v>
      </c>
      <c r="G138" s="131" t="s">
        <v>198</v>
      </c>
      <c r="H138" s="132">
        <v>30</v>
      </c>
      <c r="I138" s="133"/>
      <c r="J138" s="134">
        <f>ROUND(I138*H138,2)</f>
        <v>0</v>
      </c>
      <c r="K138" s="130" t="s">
        <v>19</v>
      </c>
      <c r="L138" s="33"/>
      <c r="M138" s="135" t="s">
        <v>19</v>
      </c>
      <c r="N138" s="136" t="s">
        <v>41</v>
      </c>
      <c r="P138" s="137">
        <f>O138*H138</f>
        <v>0</v>
      </c>
      <c r="Q138" s="137">
        <v>0</v>
      </c>
      <c r="R138" s="137">
        <f>Q138*H138</f>
        <v>0</v>
      </c>
      <c r="S138" s="137">
        <v>0.05</v>
      </c>
      <c r="T138" s="138">
        <f>S138*H138</f>
        <v>1.5</v>
      </c>
      <c r="AR138" s="139" t="s">
        <v>123</v>
      </c>
      <c r="AT138" s="139" t="s">
        <v>118</v>
      </c>
      <c r="AU138" s="139" t="s">
        <v>80</v>
      </c>
      <c r="AY138" s="18" t="s">
        <v>116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78</v>
      </c>
      <c r="BK138" s="140">
        <f>ROUND(I138*H138,2)</f>
        <v>0</v>
      </c>
      <c r="BL138" s="18" t="s">
        <v>123</v>
      </c>
      <c r="BM138" s="139" t="s">
        <v>199</v>
      </c>
    </row>
    <row r="139" spans="2:65" s="13" customFormat="1">
      <c r="B139" s="152"/>
      <c r="D139" s="146" t="s">
        <v>127</v>
      </c>
      <c r="E139" s="153" t="s">
        <v>19</v>
      </c>
      <c r="F139" s="154" t="s">
        <v>200</v>
      </c>
      <c r="H139" s="155">
        <v>30</v>
      </c>
      <c r="I139" s="156"/>
      <c r="L139" s="152"/>
      <c r="M139" s="157"/>
      <c r="T139" s="158"/>
      <c r="AT139" s="153" t="s">
        <v>127</v>
      </c>
      <c r="AU139" s="153" t="s">
        <v>80</v>
      </c>
      <c r="AV139" s="13" t="s">
        <v>80</v>
      </c>
      <c r="AW139" s="13" t="s">
        <v>31</v>
      </c>
      <c r="AX139" s="13" t="s">
        <v>70</v>
      </c>
      <c r="AY139" s="153" t="s">
        <v>116</v>
      </c>
    </row>
    <row r="140" spans="2:65" s="14" customFormat="1">
      <c r="B140" s="159"/>
      <c r="D140" s="146" t="s">
        <v>127</v>
      </c>
      <c r="E140" s="160" t="s">
        <v>19</v>
      </c>
      <c r="F140" s="161" t="s">
        <v>130</v>
      </c>
      <c r="H140" s="162">
        <v>30</v>
      </c>
      <c r="I140" s="163"/>
      <c r="L140" s="159"/>
      <c r="M140" s="164"/>
      <c r="T140" s="165"/>
      <c r="AT140" s="160" t="s">
        <v>127</v>
      </c>
      <c r="AU140" s="160" t="s">
        <v>80</v>
      </c>
      <c r="AV140" s="14" t="s">
        <v>123</v>
      </c>
      <c r="AW140" s="14" t="s">
        <v>31</v>
      </c>
      <c r="AX140" s="14" t="s">
        <v>78</v>
      </c>
      <c r="AY140" s="160" t="s">
        <v>116</v>
      </c>
    </row>
    <row r="141" spans="2:65" s="11" customFormat="1" ht="22.8" customHeight="1">
      <c r="B141" s="116"/>
      <c r="D141" s="117" t="s">
        <v>69</v>
      </c>
      <c r="E141" s="126" t="s">
        <v>201</v>
      </c>
      <c r="F141" s="126" t="s">
        <v>202</v>
      </c>
      <c r="I141" s="119"/>
      <c r="J141" s="127">
        <f>BK141</f>
        <v>0</v>
      </c>
      <c r="L141" s="116"/>
      <c r="M141" s="121"/>
      <c r="P141" s="122">
        <f>SUM(P142:P169)</f>
        <v>0</v>
      </c>
      <c r="R141" s="122">
        <f>SUM(R142:R169)</f>
        <v>0</v>
      </c>
      <c r="T141" s="123">
        <f>SUM(T142:T169)</f>
        <v>0</v>
      </c>
      <c r="AR141" s="117" t="s">
        <v>78</v>
      </c>
      <c r="AT141" s="124" t="s">
        <v>69</v>
      </c>
      <c r="AU141" s="124" t="s">
        <v>78</v>
      </c>
      <c r="AY141" s="117" t="s">
        <v>116</v>
      </c>
      <c r="BK141" s="125">
        <f>SUM(BK142:BK169)</f>
        <v>0</v>
      </c>
    </row>
    <row r="142" spans="2:65" s="1" customFormat="1" ht="24.15" customHeight="1">
      <c r="B142" s="33"/>
      <c r="C142" s="128" t="s">
        <v>203</v>
      </c>
      <c r="D142" s="128" t="s">
        <v>118</v>
      </c>
      <c r="E142" s="129" t="s">
        <v>204</v>
      </c>
      <c r="F142" s="130" t="s">
        <v>205</v>
      </c>
      <c r="G142" s="131" t="s">
        <v>206</v>
      </c>
      <c r="H142" s="132">
        <v>1.3</v>
      </c>
      <c r="I142" s="133"/>
      <c r="J142" s="134">
        <f>ROUND(I142*H142,2)</f>
        <v>0</v>
      </c>
      <c r="K142" s="130" t="s">
        <v>122</v>
      </c>
      <c r="L142" s="33"/>
      <c r="M142" s="135" t="s">
        <v>19</v>
      </c>
      <c r="N142" s="136" t="s">
        <v>41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123</v>
      </c>
      <c r="AT142" s="139" t="s">
        <v>118</v>
      </c>
      <c r="AU142" s="139" t="s">
        <v>80</v>
      </c>
      <c r="AY142" s="18" t="s">
        <v>116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8" t="s">
        <v>78</v>
      </c>
      <c r="BK142" s="140">
        <f>ROUND(I142*H142,2)</f>
        <v>0</v>
      </c>
      <c r="BL142" s="18" t="s">
        <v>123</v>
      </c>
      <c r="BM142" s="139" t="s">
        <v>207</v>
      </c>
    </row>
    <row r="143" spans="2:65" s="1" customFormat="1">
      <c r="B143" s="33"/>
      <c r="D143" s="141" t="s">
        <v>125</v>
      </c>
      <c r="F143" s="142" t="s">
        <v>208</v>
      </c>
      <c r="I143" s="143"/>
      <c r="L143" s="33"/>
      <c r="M143" s="144"/>
      <c r="T143" s="54"/>
      <c r="AT143" s="18" t="s">
        <v>125</v>
      </c>
      <c r="AU143" s="18" t="s">
        <v>80</v>
      </c>
    </row>
    <row r="144" spans="2:65" s="13" customFormat="1">
      <c r="B144" s="152"/>
      <c r="D144" s="146" t="s">
        <v>127</v>
      </c>
      <c r="E144" s="153" t="s">
        <v>19</v>
      </c>
      <c r="F144" s="154" t="s">
        <v>209</v>
      </c>
      <c r="H144" s="155">
        <v>1.3</v>
      </c>
      <c r="I144" s="156"/>
      <c r="L144" s="152"/>
      <c r="M144" s="157"/>
      <c r="T144" s="158"/>
      <c r="AT144" s="153" t="s">
        <v>127</v>
      </c>
      <c r="AU144" s="153" t="s">
        <v>80</v>
      </c>
      <c r="AV144" s="13" t="s">
        <v>80</v>
      </c>
      <c r="AW144" s="13" t="s">
        <v>31</v>
      </c>
      <c r="AX144" s="13" t="s">
        <v>78</v>
      </c>
      <c r="AY144" s="153" t="s">
        <v>116</v>
      </c>
    </row>
    <row r="145" spans="2:65" s="1" customFormat="1" ht="24.15" customHeight="1">
      <c r="B145" s="33"/>
      <c r="C145" s="128" t="s">
        <v>210</v>
      </c>
      <c r="D145" s="128" t="s">
        <v>118</v>
      </c>
      <c r="E145" s="129" t="s">
        <v>211</v>
      </c>
      <c r="F145" s="130" t="s">
        <v>212</v>
      </c>
      <c r="G145" s="131" t="s">
        <v>206</v>
      </c>
      <c r="H145" s="132">
        <v>2.6</v>
      </c>
      <c r="I145" s="133"/>
      <c r="J145" s="134">
        <f>ROUND(I145*H145,2)</f>
        <v>0</v>
      </c>
      <c r="K145" s="130" t="s">
        <v>122</v>
      </c>
      <c r="L145" s="33"/>
      <c r="M145" s="135" t="s">
        <v>19</v>
      </c>
      <c r="N145" s="136" t="s">
        <v>41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123</v>
      </c>
      <c r="AT145" s="139" t="s">
        <v>118</v>
      </c>
      <c r="AU145" s="139" t="s">
        <v>80</v>
      </c>
      <c r="AY145" s="18" t="s">
        <v>116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78</v>
      </c>
      <c r="BK145" s="140">
        <f>ROUND(I145*H145,2)</f>
        <v>0</v>
      </c>
      <c r="BL145" s="18" t="s">
        <v>123</v>
      </c>
      <c r="BM145" s="139" t="s">
        <v>213</v>
      </c>
    </row>
    <row r="146" spans="2:65" s="1" customFormat="1">
      <c r="B146" s="33"/>
      <c r="D146" s="141" t="s">
        <v>125</v>
      </c>
      <c r="F146" s="142" t="s">
        <v>214</v>
      </c>
      <c r="I146" s="143"/>
      <c r="L146" s="33"/>
      <c r="M146" s="144"/>
      <c r="T146" s="54"/>
      <c r="AT146" s="18" t="s">
        <v>125</v>
      </c>
      <c r="AU146" s="18" t="s">
        <v>80</v>
      </c>
    </row>
    <row r="147" spans="2:65" s="13" customFormat="1">
      <c r="B147" s="152"/>
      <c r="D147" s="146" t="s">
        <v>127</v>
      </c>
      <c r="E147" s="153" t="s">
        <v>19</v>
      </c>
      <c r="F147" s="154" t="s">
        <v>215</v>
      </c>
      <c r="H147" s="155">
        <v>2.6</v>
      </c>
      <c r="I147" s="156"/>
      <c r="L147" s="152"/>
      <c r="M147" s="157"/>
      <c r="T147" s="158"/>
      <c r="AT147" s="153" t="s">
        <v>127</v>
      </c>
      <c r="AU147" s="153" t="s">
        <v>80</v>
      </c>
      <c r="AV147" s="13" t="s">
        <v>80</v>
      </c>
      <c r="AW147" s="13" t="s">
        <v>31</v>
      </c>
      <c r="AX147" s="13" t="s">
        <v>78</v>
      </c>
      <c r="AY147" s="153" t="s">
        <v>116</v>
      </c>
    </row>
    <row r="148" spans="2:65" s="1" customFormat="1" ht="16.5" customHeight="1">
      <c r="B148" s="33"/>
      <c r="C148" s="128" t="s">
        <v>216</v>
      </c>
      <c r="D148" s="128" t="s">
        <v>118</v>
      </c>
      <c r="E148" s="129" t="s">
        <v>217</v>
      </c>
      <c r="F148" s="130" t="s">
        <v>218</v>
      </c>
      <c r="G148" s="131" t="s">
        <v>206</v>
      </c>
      <c r="H148" s="132">
        <v>30.023</v>
      </c>
      <c r="I148" s="133"/>
      <c r="J148" s="134">
        <f>ROUND(I148*H148,2)</f>
        <v>0</v>
      </c>
      <c r="K148" s="130" t="s">
        <v>19</v>
      </c>
      <c r="L148" s="33"/>
      <c r="M148" s="135" t="s">
        <v>19</v>
      </c>
      <c r="N148" s="136" t="s">
        <v>41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123</v>
      </c>
      <c r="AT148" s="139" t="s">
        <v>118</v>
      </c>
      <c r="AU148" s="139" t="s">
        <v>80</v>
      </c>
      <c r="AY148" s="18" t="s">
        <v>116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78</v>
      </c>
      <c r="BK148" s="140">
        <f>ROUND(I148*H148,2)</f>
        <v>0</v>
      </c>
      <c r="BL148" s="18" t="s">
        <v>123</v>
      </c>
      <c r="BM148" s="139" t="s">
        <v>219</v>
      </c>
    </row>
    <row r="149" spans="2:65" s="13" customFormat="1">
      <c r="B149" s="152"/>
      <c r="D149" s="146" t="s">
        <v>127</v>
      </c>
      <c r="E149" s="153" t="s">
        <v>19</v>
      </c>
      <c r="F149" s="154" t="s">
        <v>220</v>
      </c>
      <c r="H149" s="155">
        <v>30.023</v>
      </c>
      <c r="I149" s="156"/>
      <c r="L149" s="152"/>
      <c r="M149" s="157"/>
      <c r="T149" s="158"/>
      <c r="AT149" s="153" t="s">
        <v>127</v>
      </c>
      <c r="AU149" s="153" t="s">
        <v>80</v>
      </c>
      <c r="AV149" s="13" t="s">
        <v>80</v>
      </c>
      <c r="AW149" s="13" t="s">
        <v>31</v>
      </c>
      <c r="AX149" s="13" t="s">
        <v>70</v>
      </c>
      <c r="AY149" s="153" t="s">
        <v>116</v>
      </c>
    </row>
    <row r="150" spans="2:65" s="14" customFormat="1">
      <c r="B150" s="159"/>
      <c r="D150" s="146" t="s">
        <v>127</v>
      </c>
      <c r="E150" s="160" t="s">
        <v>19</v>
      </c>
      <c r="F150" s="161" t="s">
        <v>130</v>
      </c>
      <c r="H150" s="162">
        <v>30.023</v>
      </c>
      <c r="I150" s="163"/>
      <c r="L150" s="159"/>
      <c r="M150" s="164"/>
      <c r="T150" s="165"/>
      <c r="AT150" s="160" t="s">
        <v>127</v>
      </c>
      <c r="AU150" s="160" t="s">
        <v>80</v>
      </c>
      <c r="AV150" s="14" t="s">
        <v>123</v>
      </c>
      <c r="AW150" s="14" t="s">
        <v>31</v>
      </c>
      <c r="AX150" s="14" t="s">
        <v>78</v>
      </c>
      <c r="AY150" s="160" t="s">
        <v>116</v>
      </c>
    </row>
    <row r="151" spans="2:65" s="1" customFormat="1" ht="24.15" customHeight="1">
      <c r="B151" s="33"/>
      <c r="C151" s="128" t="s">
        <v>221</v>
      </c>
      <c r="D151" s="128" t="s">
        <v>118</v>
      </c>
      <c r="E151" s="129" t="s">
        <v>222</v>
      </c>
      <c r="F151" s="130" t="s">
        <v>223</v>
      </c>
      <c r="G151" s="131" t="s">
        <v>206</v>
      </c>
      <c r="H151" s="132">
        <v>30.91</v>
      </c>
      <c r="I151" s="133"/>
      <c r="J151" s="134">
        <f>ROUND(I151*H151,2)</f>
        <v>0</v>
      </c>
      <c r="K151" s="130" t="s">
        <v>122</v>
      </c>
      <c r="L151" s="33"/>
      <c r="M151" s="135" t="s">
        <v>19</v>
      </c>
      <c r="N151" s="136" t="s">
        <v>41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123</v>
      </c>
      <c r="AT151" s="139" t="s">
        <v>118</v>
      </c>
      <c r="AU151" s="139" t="s">
        <v>80</v>
      </c>
      <c r="AY151" s="18" t="s">
        <v>116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8" t="s">
        <v>78</v>
      </c>
      <c r="BK151" s="140">
        <f>ROUND(I151*H151,2)</f>
        <v>0</v>
      </c>
      <c r="BL151" s="18" t="s">
        <v>123</v>
      </c>
      <c r="BM151" s="139" t="s">
        <v>224</v>
      </c>
    </row>
    <row r="152" spans="2:65" s="1" customFormat="1">
      <c r="B152" s="33"/>
      <c r="D152" s="141" t="s">
        <v>125</v>
      </c>
      <c r="F152" s="142" t="s">
        <v>225</v>
      </c>
      <c r="I152" s="143"/>
      <c r="L152" s="33"/>
      <c r="M152" s="144"/>
      <c r="T152" s="54"/>
      <c r="AT152" s="18" t="s">
        <v>125</v>
      </c>
      <c r="AU152" s="18" t="s">
        <v>80</v>
      </c>
    </row>
    <row r="153" spans="2:65" s="13" customFormat="1">
      <c r="B153" s="152"/>
      <c r="D153" s="146" t="s">
        <v>127</v>
      </c>
      <c r="E153" s="153" t="s">
        <v>19</v>
      </c>
      <c r="F153" s="154" t="s">
        <v>226</v>
      </c>
      <c r="H153" s="155">
        <v>30.91</v>
      </c>
      <c r="I153" s="156"/>
      <c r="L153" s="152"/>
      <c r="M153" s="157"/>
      <c r="T153" s="158"/>
      <c r="AT153" s="153" t="s">
        <v>127</v>
      </c>
      <c r="AU153" s="153" t="s">
        <v>80</v>
      </c>
      <c r="AV153" s="13" t="s">
        <v>80</v>
      </c>
      <c r="AW153" s="13" t="s">
        <v>31</v>
      </c>
      <c r="AX153" s="13" t="s">
        <v>70</v>
      </c>
      <c r="AY153" s="153" t="s">
        <v>116</v>
      </c>
    </row>
    <row r="154" spans="2:65" s="14" customFormat="1">
      <c r="B154" s="159"/>
      <c r="D154" s="146" t="s">
        <v>127</v>
      </c>
      <c r="E154" s="160" t="s">
        <v>19</v>
      </c>
      <c r="F154" s="161" t="s">
        <v>130</v>
      </c>
      <c r="H154" s="162">
        <v>30.91</v>
      </c>
      <c r="I154" s="163"/>
      <c r="L154" s="159"/>
      <c r="M154" s="164"/>
      <c r="T154" s="165"/>
      <c r="AT154" s="160" t="s">
        <v>127</v>
      </c>
      <c r="AU154" s="160" t="s">
        <v>80</v>
      </c>
      <c r="AV154" s="14" t="s">
        <v>123</v>
      </c>
      <c r="AW154" s="14" t="s">
        <v>31</v>
      </c>
      <c r="AX154" s="14" t="s">
        <v>78</v>
      </c>
      <c r="AY154" s="160" t="s">
        <v>116</v>
      </c>
    </row>
    <row r="155" spans="2:65" s="1" customFormat="1" ht="24.15" customHeight="1">
      <c r="B155" s="33"/>
      <c r="C155" s="128" t="s">
        <v>227</v>
      </c>
      <c r="D155" s="128" t="s">
        <v>118</v>
      </c>
      <c r="E155" s="129" t="s">
        <v>228</v>
      </c>
      <c r="F155" s="130" t="s">
        <v>229</v>
      </c>
      <c r="G155" s="131" t="s">
        <v>206</v>
      </c>
      <c r="H155" s="132">
        <v>8</v>
      </c>
      <c r="I155" s="133"/>
      <c r="J155" s="134">
        <f>ROUND(I155*H155,2)</f>
        <v>0</v>
      </c>
      <c r="K155" s="130" t="s">
        <v>122</v>
      </c>
      <c r="L155" s="33"/>
      <c r="M155" s="135" t="s">
        <v>19</v>
      </c>
      <c r="N155" s="136" t="s">
        <v>41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123</v>
      </c>
      <c r="AT155" s="139" t="s">
        <v>118</v>
      </c>
      <c r="AU155" s="139" t="s">
        <v>80</v>
      </c>
      <c r="AY155" s="18" t="s">
        <v>116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78</v>
      </c>
      <c r="BK155" s="140">
        <f>ROUND(I155*H155,2)</f>
        <v>0</v>
      </c>
      <c r="BL155" s="18" t="s">
        <v>123</v>
      </c>
      <c r="BM155" s="139" t="s">
        <v>230</v>
      </c>
    </row>
    <row r="156" spans="2:65" s="1" customFormat="1">
      <c r="B156" s="33"/>
      <c r="D156" s="141" t="s">
        <v>125</v>
      </c>
      <c r="F156" s="142" t="s">
        <v>231</v>
      </c>
      <c r="I156" s="143"/>
      <c r="L156" s="33"/>
      <c r="M156" s="144"/>
      <c r="T156" s="54"/>
      <c r="AT156" s="18" t="s">
        <v>125</v>
      </c>
      <c r="AU156" s="18" t="s">
        <v>80</v>
      </c>
    </row>
    <row r="157" spans="2:65" s="13" customFormat="1">
      <c r="B157" s="152"/>
      <c r="D157" s="146" t="s">
        <v>127</v>
      </c>
      <c r="E157" s="153" t="s">
        <v>19</v>
      </c>
      <c r="F157" s="154" t="s">
        <v>232</v>
      </c>
      <c r="H157" s="155">
        <v>8</v>
      </c>
      <c r="I157" s="156"/>
      <c r="L157" s="152"/>
      <c r="M157" s="157"/>
      <c r="T157" s="158"/>
      <c r="AT157" s="153" t="s">
        <v>127</v>
      </c>
      <c r="AU157" s="153" t="s">
        <v>80</v>
      </c>
      <c r="AV157" s="13" t="s">
        <v>80</v>
      </c>
      <c r="AW157" s="13" t="s">
        <v>31</v>
      </c>
      <c r="AX157" s="13" t="s">
        <v>78</v>
      </c>
      <c r="AY157" s="153" t="s">
        <v>116</v>
      </c>
    </row>
    <row r="158" spans="2:65" s="1" customFormat="1" ht="24.15" customHeight="1">
      <c r="B158" s="33"/>
      <c r="C158" s="128" t="s">
        <v>233</v>
      </c>
      <c r="D158" s="128" t="s">
        <v>118</v>
      </c>
      <c r="E158" s="129" t="s">
        <v>234</v>
      </c>
      <c r="F158" s="130" t="s">
        <v>235</v>
      </c>
      <c r="G158" s="131" t="s">
        <v>206</v>
      </c>
      <c r="H158" s="132">
        <v>33</v>
      </c>
      <c r="I158" s="133"/>
      <c r="J158" s="134">
        <f>ROUND(I158*H158,2)</f>
        <v>0</v>
      </c>
      <c r="K158" s="130" t="s">
        <v>122</v>
      </c>
      <c r="L158" s="33"/>
      <c r="M158" s="135" t="s">
        <v>19</v>
      </c>
      <c r="N158" s="136" t="s">
        <v>41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123</v>
      </c>
      <c r="AT158" s="139" t="s">
        <v>118</v>
      </c>
      <c r="AU158" s="139" t="s">
        <v>80</v>
      </c>
      <c r="AY158" s="18" t="s">
        <v>116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8" t="s">
        <v>78</v>
      </c>
      <c r="BK158" s="140">
        <f>ROUND(I158*H158,2)</f>
        <v>0</v>
      </c>
      <c r="BL158" s="18" t="s">
        <v>123</v>
      </c>
      <c r="BM158" s="139" t="s">
        <v>236</v>
      </c>
    </row>
    <row r="159" spans="2:65" s="1" customFormat="1">
      <c r="B159" s="33"/>
      <c r="D159" s="141" t="s">
        <v>125</v>
      </c>
      <c r="F159" s="142" t="s">
        <v>237</v>
      </c>
      <c r="I159" s="143"/>
      <c r="L159" s="33"/>
      <c r="M159" s="144"/>
      <c r="T159" s="54"/>
      <c r="AT159" s="18" t="s">
        <v>125</v>
      </c>
      <c r="AU159" s="18" t="s">
        <v>80</v>
      </c>
    </row>
    <row r="160" spans="2:65" s="13" customFormat="1">
      <c r="B160" s="152"/>
      <c r="D160" s="146" t="s">
        <v>127</v>
      </c>
      <c r="E160" s="153" t="s">
        <v>19</v>
      </c>
      <c r="F160" s="154" t="s">
        <v>238</v>
      </c>
      <c r="H160" s="155">
        <v>33</v>
      </c>
      <c r="I160" s="156"/>
      <c r="L160" s="152"/>
      <c r="M160" s="157"/>
      <c r="T160" s="158"/>
      <c r="AT160" s="153" t="s">
        <v>127</v>
      </c>
      <c r="AU160" s="153" t="s">
        <v>80</v>
      </c>
      <c r="AV160" s="13" t="s">
        <v>80</v>
      </c>
      <c r="AW160" s="13" t="s">
        <v>31</v>
      </c>
      <c r="AX160" s="13" t="s">
        <v>78</v>
      </c>
      <c r="AY160" s="153" t="s">
        <v>116</v>
      </c>
    </row>
    <row r="161" spans="2:65" s="1" customFormat="1" ht="21.75" customHeight="1">
      <c r="B161" s="33"/>
      <c r="C161" s="128" t="s">
        <v>7</v>
      </c>
      <c r="D161" s="128" t="s">
        <v>118</v>
      </c>
      <c r="E161" s="129" t="s">
        <v>239</v>
      </c>
      <c r="F161" s="130" t="s">
        <v>240</v>
      </c>
      <c r="G161" s="131" t="s">
        <v>206</v>
      </c>
      <c r="H161" s="132">
        <v>105.908</v>
      </c>
      <c r="I161" s="133"/>
      <c r="J161" s="134">
        <f>ROUND(I161*H161,2)</f>
        <v>0</v>
      </c>
      <c r="K161" s="130" t="s">
        <v>122</v>
      </c>
      <c r="L161" s="33"/>
      <c r="M161" s="135" t="s">
        <v>19</v>
      </c>
      <c r="N161" s="136" t="s">
        <v>41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123</v>
      </c>
      <c r="AT161" s="139" t="s">
        <v>118</v>
      </c>
      <c r="AU161" s="139" t="s">
        <v>80</v>
      </c>
      <c r="AY161" s="18" t="s">
        <v>116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8" t="s">
        <v>78</v>
      </c>
      <c r="BK161" s="140">
        <f>ROUND(I161*H161,2)</f>
        <v>0</v>
      </c>
      <c r="BL161" s="18" t="s">
        <v>123</v>
      </c>
      <c r="BM161" s="139" t="s">
        <v>241</v>
      </c>
    </row>
    <row r="162" spans="2:65" s="1" customFormat="1">
      <c r="B162" s="33"/>
      <c r="D162" s="141" t="s">
        <v>125</v>
      </c>
      <c r="F162" s="142" t="s">
        <v>242</v>
      </c>
      <c r="I162" s="143"/>
      <c r="L162" s="33"/>
      <c r="M162" s="144"/>
      <c r="T162" s="54"/>
      <c r="AT162" s="18" t="s">
        <v>125</v>
      </c>
      <c r="AU162" s="18" t="s">
        <v>80</v>
      </c>
    </row>
    <row r="163" spans="2:65" s="1" customFormat="1" ht="24.15" customHeight="1">
      <c r="B163" s="33"/>
      <c r="C163" s="128" t="s">
        <v>243</v>
      </c>
      <c r="D163" s="128" t="s">
        <v>118</v>
      </c>
      <c r="E163" s="129" t="s">
        <v>244</v>
      </c>
      <c r="F163" s="130" t="s">
        <v>245</v>
      </c>
      <c r="G163" s="131" t="s">
        <v>206</v>
      </c>
      <c r="H163" s="132">
        <v>2010.827</v>
      </c>
      <c r="I163" s="133"/>
      <c r="J163" s="134">
        <f>ROUND(I163*H163,2)</f>
        <v>0</v>
      </c>
      <c r="K163" s="130" t="s">
        <v>122</v>
      </c>
      <c r="L163" s="33"/>
      <c r="M163" s="135" t="s">
        <v>19</v>
      </c>
      <c r="N163" s="136" t="s">
        <v>41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123</v>
      </c>
      <c r="AT163" s="139" t="s">
        <v>118</v>
      </c>
      <c r="AU163" s="139" t="s">
        <v>80</v>
      </c>
      <c r="AY163" s="18" t="s">
        <v>116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78</v>
      </c>
      <c r="BK163" s="140">
        <f>ROUND(I163*H163,2)</f>
        <v>0</v>
      </c>
      <c r="BL163" s="18" t="s">
        <v>123</v>
      </c>
      <c r="BM163" s="139" t="s">
        <v>246</v>
      </c>
    </row>
    <row r="164" spans="2:65" s="1" customFormat="1">
      <c r="B164" s="33"/>
      <c r="D164" s="141" t="s">
        <v>125</v>
      </c>
      <c r="F164" s="142" t="s">
        <v>247</v>
      </c>
      <c r="I164" s="143"/>
      <c r="L164" s="33"/>
      <c r="M164" s="144"/>
      <c r="T164" s="54"/>
      <c r="AT164" s="18" t="s">
        <v>125</v>
      </c>
      <c r="AU164" s="18" t="s">
        <v>80</v>
      </c>
    </row>
    <row r="165" spans="2:65" s="12" customFormat="1">
      <c r="B165" s="145"/>
      <c r="D165" s="146" t="s">
        <v>127</v>
      </c>
      <c r="E165" s="147" t="s">
        <v>19</v>
      </c>
      <c r="F165" s="148" t="s">
        <v>248</v>
      </c>
      <c r="H165" s="147" t="s">
        <v>19</v>
      </c>
      <c r="I165" s="149"/>
      <c r="L165" s="145"/>
      <c r="M165" s="150"/>
      <c r="T165" s="151"/>
      <c r="AT165" s="147" t="s">
        <v>127</v>
      </c>
      <c r="AU165" s="147" t="s">
        <v>80</v>
      </c>
      <c r="AV165" s="12" t="s">
        <v>78</v>
      </c>
      <c r="AW165" s="12" t="s">
        <v>31</v>
      </c>
      <c r="AX165" s="12" t="s">
        <v>70</v>
      </c>
      <c r="AY165" s="147" t="s">
        <v>116</v>
      </c>
    </row>
    <row r="166" spans="2:65" s="13" customFormat="1">
      <c r="B166" s="152"/>
      <c r="D166" s="146" t="s">
        <v>127</v>
      </c>
      <c r="E166" s="153" t="s">
        <v>19</v>
      </c>
      <c r="F166" s="154" t="s">
        <v>249</v>
      </c>
      <c r="H166" s="155">
        <v>2010.827</v>
      </c>
      <c r="I166" s="156"/>
      <c r="L166" s="152"/>
      <c r="M166" s="157"/>
      <c r="T166" s="158"/>
      <c r="AT166" s="153" t="s">
        <v>127</v>
      </c>
      <c r="AU166" s="153" t="s">
        <v>80</v>
      </c>
      <c r="AV166" s="13" t="s">
        <v>80</v>
      </c>
      <c r="AW166" s="13" t="s">
        <v>31</v>
      </c>
      <c r="AX166" s="13" t="s">
        <v>70</v>
      </c>
      <c r="AY166" s="153" t="s">
        <v>116</v>
      </c>
    </row>
    <row r="167" spans="2:65" s="14" customFormat="1">
      <c r="B167" s="159"/>
      <c r="D167" s="146" t="s">
        <v>127</v>
      </c>
      <c r="E167" s="160" t="s">
        <v>19</v>
      </c>
      <c r="F167" s="161" t="s">
        <v>130</v>
      </c>
      <c r="H167" s="162">
        <v>2010.827</v>
      </c>
      <c r="I167" s="163"/>
      <c r="L167" s="159"/>
      <c r="M167" s="164"/>
      <c r="T167" s="165"/>
      <c r="AT167" s="160" t="s">
        <v>127</v>
      </c>
      <c r="AU167" s="160" t="s">
        <v>80</v>
      </c>
      <c r="AV167" s="14" t="s">
        <v>123</v>
      </c>
      <c r="AW167" s="14" t="s">
        <v>31</v>
      </c>
      <c r="AX167" s="14" t="s">
        <v>78</v>
      </c>
      <c r="AY167" s="160" t="s">
        <v>116</v>
      </c>
    </row>
    <row r="168" spans="2:65" s="1" customFormat="1" ht="16.5" customHeight="1">
      <c r="B168" s="33"/>
      <c r="C168" s="128" t="s">
        <v>250</v>
      </c>
      <c r="D168" s="128" t="s">
        <v>118</v>
      </c>
      <c r="E168" s="129" t="s">
        <v>251</v>
      </c>
      <c r="F168" s="130" t="s">
        <v>252</v>
      </c>
      <c r="G168" s="131" t="s">
        <v>206</v>
      </c>
      <c r="H168" s="132">
        <v>105.908</v>
      </c>
      <c r="I168" s="133"/>
      <c r="J168" s="134">
        <f>ROUND(I168*H168,2)</f>
        <v>0</v>
      </c>
      <c r="K168" s="130" t="s">
        <v>122</v>
      </c>
      <c r="L168" s="33"/>
      <c r="M168" s="135" t="s">
        <v>19</v>
      </c>
      <c r="N168" s="136" t="s">
        <v>41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123</v>
      </c>
      <c r="AT168" s="139" t="s">
        <v>118</v>
      </c>
      <c r="AU168" s="139" t="s">
        <v>80</v>
      </c>
      <c r="AY168" s="18" t="s">
        <v>116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78</v>
      </c>
      <c r="BK168" s="140">
        <f>ROUND(I168*H168,2)</f>
        <v>0</v>
      </c>
      <c r="BL168" s="18" t="s">
        <v>123</v>
      </c>
      <c r="BM168" s="139" t="s">
        <v>253</v>
      </c>
    </row>
    <row r="169" spans="2:65" s="1" customFormat="1">
      <c r="B169" s="33"/>
      <c r="D169" s="141" t="s">
        <v>125</v>
      </c>
      <c r="F169" s="142" t="s">
        <v>254</v>
      </c>
      <c r="I169" s="143"/>
      <c r="L169" s="33"/>
      <c r="M169" s="144"/>
      <c r="T169" s="54"/>
      <c r="AT169" s="18" t="s">
        <v>125</v>
      </c>
      <c r="AU169" s="18" t="s">
        <v>80</v>
      </c>
    </row>
    <row r="170" spans="2:65" s="11" customFormat="1" ht="25.95" customHeight="1">
      <c r="B170" s="116"/>
      <c r="D170" s="117" t="s">
        <v>69</v>
      </c>
      <c r="E170" s="118" t="s">
        <v>255</v>
      </c>
      <c r="F170" s="118" t="s">
        <v>256</v>
      </c>
      <c r="I170" s="119"/>
      <c r="J170" s="120">
        <f>BK170</f>
        <v>0</v>
      </c>
      <c r="L170" s="116"/>
      <c r="M170" s="121"/>
      <c r="P170" s="122">
        <f>P171+P177</f>
        <v>0</v>
      </c>
      <c r="R170" s="122">
        <f>R171+R177</f>
        <v>0</v>
      </c>
      <c r="T170" s="123">
        <f>T171+T177</f>
        <v>1.5337000000000001</v>
      </c>
      <c r="AR170" s="117" t="s">
        <v>80</v>
      </c>
      <c r="AT170" s="124" t="s">
        <v>69</v>
      </c>
      <c r="AU170" s="124" t="s">
        <v>70</v>
      </c>
      <c r="AY170" s="117" t="s">
        <v>116</v>
      </c>
      <c r="BK170" s="125">
        <f>BK171+BK177</f>
        <v>0</v>
      </c>
    </row>
    <row r="171" spans="2:65" s="11" customFormat="1" ht="22.8" customHeight="1">
      <c r="B171" s="116"/>
      <c r="D171" s="117" t="s">
        <v>69</v>
      </c>
      <c r="E171" s="126" t="s">
        <v>257</v>
      </c>
      <c r="F171" s="126" t="s">
        <v>258</v>
      </c>
      <c r="I171" s="119"/>
      <c r="J171" s="127">
        <f>BK171</f>
        <v>0</v>
      </c>
      <c r="L171" s="116"/>
      <c r="M171" s="121"/>
      <c r="P171" s="122">
        <f>SUM(P172:P176)</f>
        <v>0</v>
      </c>
      <c r="R171" s="122">
        <f>SUM(R172:R176)</f>
        <v>0</v>
      </c>
      <c r="T171" s="123">
        <f>SUM(T172:T176)</f>
        <v>1.3915</v>
      </c>
      <c r="AR171" s="117" t="s">
        <v>80</v>
      </c>
      <c r="AT171" s="124" t="s">
        <v>69</v>
      </c>
      <c r="AU171" s="124" t="s">
        <v>78</v>
      </c>
      <c r="AY171" s="117" t="s">
        <v>116</v>
      </c>
      <c r="BK171" s="125">
        <f>SUM(BK172:BK176)</f>
        <v>0</v>
      </c>
    </row>
    <row r="172" spans="2:65" s="1" customFormat="1" ht="21.75" customHeight="1">
      <c r="B172" s="33"/>
      <c r="C172" s="128" t="s">
        <v>259</v>
      </c>
      <c r="D172" s="128" t="s">
        <v>118</v>
      </c>
      <c r="E172" s="129" t="s">
        <v>260</v>
      </c>
      <c r="F172" s="130" t="s">
        <v>261</v>
      </c>
      <c r="G172" s="131" t="s">
        <v>121</v>
      </c>
      <c r="H172" s="132">
        <v>126.5</v>
      </c>
      <c r="I172" s="133"/>
      <c r="J172" s="134">
        <f>ROUND(I172*H172,2)</f>
        <v>0</v>
      </c>
      <c r="K172" s="130" t="s">
        <v>122</v>
      </c>
      <c r="L172" s="33"/>
      <c r="M172" s="135" t="s">
        <v>19</v>
      </c>
      <c r="N172" s="136" t="s">
        <v>41</v>
      </c>
      <c r="P172" s="137">
        <f>O172*H172</f>
        <v>0</v>
      </c>
      <c r="Q172" s="137">
        <v>0</v>
      </c>
      <c r="R172" s="137">
        <f>Q172*H172</f>
        <v>0</v>
      </c>
      <c r="S172" s="137">
        <v>1.0999999999999999E-2</v>
      </c>
      <c r="T172" s="138">
        <f>S172*H172</f>
        <v>1.3915</v>
      </c>
      <c r="AR172" s="139" t="s">
        <v>210</v>
      </c>
      <c r="AT172" s="139" t="s">
        <v>118</v>
      </c>
      <c r="AU172" s="139" t="s">
        <v>80</v>
      </c>
      <c r="AY172" s="18" t="s">
        <v>116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78</v>
      </c>
      <c r="BK172" s="140">
        <f>ROUND(I172*H172,2)</f>
        <v>0</v>
      </c>
      <c r="BL172" s="18" t="s">
        <v>210</v>
      </c>
      <c r="BM172" s="139" t="s">
        <v>262</v>
      </c>
    </row>
    <row r="173" spans="2:65" s="1" customFormat="1">
      <c r="B173" s="33"/>
      <c r="D173" s="141" t="s">
        <v>125</v>
      </c>
      <c r="F173" s="142" t="s">
        <v>263</v>
      </c>
      <c r="I173" s="143"/>
      <c r="L173" s="33"/>
      <c r="M173" s="144"/>
      <c r="T173" s="54"/>
      <c r="AT173" s="18" t="s">
        <v>125</v>
      </c>
      <c r="AU173" s="18" t="s">
        <v>80</v>
      </c>
    </row>
    <row r="174" spans="2:65" s="12" customFormat="1">
      <c r="B174" s="145"/>
      <c r="D174" s="146" t="s">
        <v>127</v>
      </c>
      <c r="E174" s="147" t="s">
        <v>19</v>
      </c>
      <c r="F174" s="148" t="s">
        <v>264</v>
      </c>
      <c r="H174" s="147" t="s">
        <v>19</v>
      </c>
      <c r="I174" s="149"/>
      <c r="L174" s="145"/>
      <c r="M174" s="150"/>
      <c r="T174" s="151"/>
      <c r="AT174" s="147" t="s">
        <v>127</v>
      </c>
      <c r="AU174" s="147" t="s">
        <v>80</v>
      </c>
      <c r="AV174" s="12" t="s">
        <v>78</v>
      </c>
      <c r="AW174" s="12" t="s">
        <v>31</v>
      </c>
      <c r="AX174" s="12" t="s">
        <v>70</v>
      </c>
      <c r="AY174" s="147" t="s">
        <v>116</v>
      </c>
    </row>
    <row r="175" spans="2:65" s="13" customFormat="1">
      <c r="B175" s="152"/>
      <c r="D175" s="146" t="s">
        <v>127</v>
      </c>
      <c r="E175" s="153" t="s">
        <v>19</v>
      </c>
      <c r="F175" s="154" t="s">
        <v>265</v>
      </c>
      <c r="H175" s="155">
        <v>126.5</v>
      </c>
      <c r="I175" s="156"/>
      <c r="L175" s="152"/>
      <c r="M175" s="157"/>
      <c r="T175" s="158"/>
      <c r="AT175" s="153" t="s">
        <v>127</v>
      </c>
      <c r="AU175" s="153" t="s">
        <v>80</v>
      </c>
      <c r="AV175" s="13" t="s">
        <v>80</v>
      </c>
      <c r="AW175" s="13" t="s">
        <v>31</v>
      </c>
      <c r="AX175" s="13" t="s">
        <v>70</v>
      </c>
      <c r="AY175" s="153" t="s">
        <v>116</v>
      </c>
    </row>
    <row r="176" spans="2:65" s="14" customFormat="1">
      <c r="B176" s="159"/>
      <c r="D176" s="146" t="s">
        <v>127</v>
      </c>
      <c r="E176" s="160" t="s">
        <v>19</v>
      </c>
      <c r="F176" s="161" t="s">
        <v>130</v>
      </c>
      <c r="H176" s="162">
        <v>126.5</v>
      </c>
      <c r="I176" s="163"/>
      <c r="L176" s="159"/>
      <c r="M176" s="164"/>
      <c r="T176" s="165"/>
      <c r="AT176" s="160" t="s">
        <v>127</v>
      </c>
      <c r="AU176" s="160" t="s">
        <v>80</v>
      </c>
      <c r="AV176" s="14" t="s">
        <v>123</v>
      </c>
      <c r="AW176" s="14" t="s">
        <v>31</v>
      </c>
      <c r="AX176" s="14" t="s">
        <v>78</v>
      </c>
      <c r="AY176" s="160" t="s">
        <v>116</v>
      </c>
    </row>
    <row r="177" spans="2:65" s="11" customFormat="1" ht="22.8" customHeight="1">
      <c r="B177" s="116"/>
      <c r="D177" s="117" t="s">
        <v>69</v>
      </c>
      <c r="E177" s="126" t="s">
        <v>266</v>
      </c>
      <c r="F177" s="126" t="s">
        <v>267</v>
      </c>
      <c r="I177" s="119"/>
      <c r="J177" s="127">
        <f>BK177</f>
        <v>0</v>
      </c>
      <c r="L177" s="116"/>
      <c r="M177" s="121"/>
      <c r="P177" s="122">
        <f>SUM(P178:P184)</f>
        <v>0</v>
      </c>
      <c r="R177" s="122">
        <f>SUM(R178:R184)</f>
        <v>0</v>
      </c>
      <c r="T177" s="123">
        <f>SUM(T178:T184)</f>
        <v>0.14219999999999999</v>
      </c>
      <c r="AR177" s="117" t="s">
        <v>80</v>
      </c>
      <c r="AT177" s="124" t="s">
        <v>69</v>
      </c>
      <c r="AU177" s="124" t="s">
        <v>78</v>
      </c>
      <c r="AY177" s="117" t="s">
        <v>116</v>
      </c>
      <c r="BK177" s="125">
        <f>SUM(BK178:BK184)</f>
        <v>0</v>
      </c>
    </row>
    <row r="178" spans="2:65" s="1" customFormat="1" ht="16.5" customHeight="1">
      <c r="B178" s="33"/>
      <c r="C178" s="128" t="s">
        <v>268</v>
      </c>
      <c r="D178" s="128" t="s">
        <v>118</v>
      </c>
      <c r="E178" s="129" t="s">
        <v>269</v>
      </c>
      <c r="F178" s="130" t="s">
        <v>270</v>
      </c>
      <c r="G178" s="131" t="s">
        <v>121</v>
      </c>
      <c r="H178" s="132">
        <v>4.74</v>
      </c>
      <c r="I178" s="133"/>
      <c r="J178" s="134">
        <f>ROUND(I178*H178,2)</f>
        <v>0</v>
      </c>
      <c r="K178" s="130" t="s">
        <v>122</v>
      </c>
      <c r="L178" s="33"/>
      <c r="M178" s="135" t="s">
        <v>19</v>
      </c>
      <c r="N178" s="136" t="s">
        <v>41</v>
      </c>
      <c r="P178" s="137">
        <f>O178*H178</f>
        <v>0</v>
      </c>
      <c r="Q178" s="137">
        <v>0</v>
      </c>
      <c r="R178" s="137">
        <f>Q178*H178</f>
        <v>0</v>
      </c>
      <c r="S178" s="137">
        <v>0.03</v>
      </c>
      <c r="T178" s="138">
        <f>S178*H178</f>
        <v>0.14219999999999999</v>
      </c>
      <c r="AR178" s="139" t="s">
        <v>210</v>
      </c>
      <c r="AT178" s="139" t="s">
        <v>118</v>
      </c>
      <c r="AU178" s="139" t="s">
        <v>80</v>
      </c>
      <c r="AY178" s="18" t="s">
        <v>116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78</v>
      </c>
      <c r="BK178" s="140">
        <f>ROUND(I178*H178,2)</f>
        <v>0</v>
      </c>
      <c r="BL178" s="18" t="s">
        <v>210</v>
      </c>
      <c r="BM178" s="139" t="s">
        <v>271</v>
      </c>
    </row>
    <row r="179" spans="2:65" s="1" customFormat="1">
      <c r="B179" s="33"/>
      <c r="D179" s="141" t="s">
        <v>125</v>
      </c>
      <c r="F179" s="142" t="s">
        <v>272</v>
      </c>
      <c r="I179" s="143"/>
      <c r="L179" s="33"/>
      <c r="M179" s="144"/>
      <c r="T179" s="54"/>
      <c r="AT179" s="18" t="s">
        <v>125</v>
      </c>
      <c r="AU179" s="18" t="s">
        <v>80</v>
      </c>
    </row>
    <row r="180" spans="2:65" s="12" customFormat="1">
      <c r="B180" s="145"/>
      <c r="D180" s="146" t="s">
        <v>127</v>
      </c>
      <c r="E180" s="147" t="s">
        <v>19</v>
      </c>
      <c r="F180" s="148" t="s">
        <v>273</v>
      </c>
      <c r="H180" s="147" t="s">
        <v>19</v>
      </c>
      <c r="I180" s="149"/>
      <c r="L180" s="145"/>
      <c r="M180" s="150"/>
      <c r="T180" s="151"/>
      <c r="AT180" s="147" t="s">
        <v>127</v>
      </c>
      <c r="AU180" s="147" t="s">
        <v>80</v>
      </c>
      <c r="AV180" s="12" t="s">
        <v>78</v>
      </c>
      <c r="AW180" s="12" t="s">
        <v>31</v>
      </c>
      <c r="AX180" s="12" t="s">
        <v>70</v>
      </c>
      <c r="AY180" s="147" t="s">
        <v>116</v>
      </c>
    </row>
    <row r="181" spans="2:65" s="13" customFormat="1">
      <c r="B181" s="152"/>
      <c r="D181" s="146" t="s">
        <v>127</v>
      </c>
      <c r="E181" s="153" t="s">
        <v>19</v>
      </c>
      <c r="F181" s="154" t="s">
        <v>274</v>
      </c>
      <c r="H181" s="155">
        <v>3</v>
      </c>
      <c r="I181" s="156"/>
      <c r="L181" s="152"/>
      <c r="M181" s="157"/>
      <c r="T181" s="158"/>
      <c r="AT181" s="153" t="s">
        <v>127</v>
      </c>
      <c r="AU181" s="153" t="s">
        <v>80</v>
      </c>
      <c r="AV181" s="13" t="s">
        <v>80</v>
      </c>
      <c r="AW181" s="13" t="s">
        <v>31</v>
      </c>
      <c r="AX181" s="13" t="s">
        <v>70</v>
      </c>
      <c r="AY181" s="153" t="s">
        <v>116</v>
      </c>
    </row>
    <row r="182" spans="2:65" s="12" customFormat="1">
      <c r="B182" s="145"/>
      <c r="D182" s="146" t="s">
        <v>127</v>
      </c>
      <c r="E182" s="147" t="s">
        <v>19</v>
      </c>
      <c r="F182" s="148" t="s">
        <v>275</v>
      </c>
      <c r="H182" s="147" t="s">
        <v>19</v>
      </c>
      <c r="I182" s="149"/>
      <c r="L182" s="145"/>
      <c r="M182" s="150"/>
      <c r="T182" s="151"/>
      <c r="AT182" s="147" t="s">
        <v>127</v>
      </c>
      <c r="AU182" s="147" t="s">
        <v>80</v>
      </c>
      <c r="AV182" s="12" t="s">
        <v>78</v>
      </c>
      <c r="AW182" s="12" t="s">
        <v>31</v>
      </c>
      <c r="AX182" s="12" t="s">
        <v>70</v>
      </c>
      <c r="AY182" s="147" t="s">
        <v>116</v>
      </c>
    </row>
    <row r="183" spans="2:65" s="13" customFormat="1">
      <c r="B183" s="152"/>
      <c r="D183" s="146" t="s">
        <v>127</v>
      </c>
      <c r="E183" s="153" t="s">
        <v>19</v>
      </c>
      <c r="F183" s="154" t="s">
        <v>276</v>
      </c>
      <c r="H183" s="155">
        <v>1.74</v>
      </c>
      <c r="I183" s="156"/>
      <c r="L183" s="152"/>
      <c r="M183" s="157"/>
      <c r="T183" s="158"/>
      <c r="AT183" s="153" t="s">
        <v>127</v>
      </c>
      <c r="AU183" s="153" t="s">
        <v>80</v>
      </c>
      <c r="AV183" s="13" t="s">
        <v>80</v>
      </c>
      <c r="AW183" s="13" t="s">
        <v>31</v>
      </c>
      <c r="AX183" s="13" t="s">
        <v>70</v>
      </c>
      <c r="AY183" s="153" t="s">
        <v>116</v>
      </c>
    </row>
    <row r="184" spans="2:65" s="14" customFormat="1">
      <c r="B184" s="159"/>
      <c r="D184" s="146" t="s">
        <v>127</v>
      </c>
      <c r="E184" s="160" t="s">
        <v>19</v>
      </c>
      <c r="F184" s="161" t="s">
        <v>130</v>
      </c>
      <c r="H184" s="162">
        <v>4.74</v>
      </c>
      <c r="I184" s="163"/>
      <c r="L184" s="159"/>
      <c r="M184" s="166"/>
      <c r="N184" s="167"/>
      <c r="O184" s="167"/>
      <c r="P184" s="167"/>
      <c r="Q184" s="167"/>
      <c r="R184" s="167"/>
      <c r="S184" s="167"/>
      <c r="T184" s="168"/>
      <c r="AT184" s="160" t="s">
        <v>127</v>
      </c>
      <c r="AU184" s="160" t="s">
        <v>80</v>
      </c>
      <c r="AV184" s="14" t="s">
        <v>123</v>
      </c>
      <c r="AW184" s="14" t="s">
        <v>31</v>
      </c>
      <c r="AX184" s="14" t="s">
        <v>78</v>
      </c>
      <c r="AY184" s="160" t="s">
        <v>116</v>
      </c>
    </row>
    <row r="185" spans="2:65" s="1" customFormat="1" ht="6.9" customHeight="1">
      <c r="B185" s="42"/>
      <c r="C185" s="43"/>
      <c r="D185" s="43"/>
      <c r="E185" s="43"/>
      <c r="F185" s="43"/>
      <c r="G185" s="43"/>
      <c r="H185" s="43"/>
      <c r="I185" s="43"/>
      <c r="J185" s="43"/>
      <c r="K185" s="43"/>
      <c r="L185" s="33"/>
    </row>
  </sheetData>
  <sheetProtection algorithmName="SHA-512" hashValue="aGIt/qpJGTYf4txJEi+S0nDqlBXteM58g+oCxnVejASEfnTExiORBwd4mH8U1TyiKzE+GfPAtu+Tn/t4FFS0fQ==" saltValue="BjETiQTcDuowodEldGxUIWW5EfvPzbRj0DP4+Yh1GCZw5MkB1+TUotXwrekqe8o/aefk3DQYmOfRClcLYCq4bw==" spinCount="100000" sheet="1" objects="1" scenarios="1" formatColumns="0" formatRows="0" autoFilter="0"/>
  <autoFilter ref="C85:K184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5" r:id="rId2" xr:uid="{00000000-0004-0000-0100-000001000000}"/>
    <hyperlink ref="F107" r:id="rId3" xr:uid="{00000000-0004-0000-0100-000002000000}"/>
    <hyperlink ref="F111" r:id="rId4" xr:uid="{00000000-0004-0000-0100-000003000000}"/>
    <hyperlink ref="F117" r:id="rId5" xr:uid="{00000000-0004-0000-0100-000004000000}"/>
    <hyperlink ref="F121" r:id="rId6" xr:uid="{00000000-0004-0000-0100-000005000000}"/>
    <hyperlink ref="F125" r:id="rId7" xr:uid="{00000000-0004-0000-0100-000006000000}"/>
    <hyperlink ref="F143" r:id="rId8" xr:uid="{00000000-0004-0000-0100-000007000000}"/>
    <hyperlink ref="F146" r:id="rId9" xr:uid="{00000000-0004-0000-0100-000008000000}"/>
    <hyperlink ref="F152" r:id="rId10" xr:uid="{00000000-0004-0000-0100-000009000000}"/>
    <hyperlink ref="F156" r:id="rId11" xr:uid="{00000000-0004-0000-0100-00000A000000}"/>
    <hyperlink ref="F159" r:id="rId12" xr:uid="{00000000-0004-0000-0100-00000B000000}"/>
    <hyperlink ref="F162" r:id="rId13" xr:uid="{00000000-0004-0000-0100-00000C000000}"/>
    <hyperlink ref="F164" r:id="rId14" xr:uid="{00000000-0004-0000-0100-00000D000000}"/>
    <hyperlink ref="F169" r:id="rId15" xr:uid="{00000000-0004-0000-0100-00000E000000}"/>
    <hyperlink ref="F173" r:id="rId16" xr:uid="{00000000-0004-0000-0100-00000F000000}"/>
    <hyperlink ref="F179" r:id="rId17" xr:uid="{00000000-0004-0000-01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610"/>
  <sheetViews>
    <sheetView showGridLines="0" workbookViewId="0">
      <selection activeCell="E10" sqref="E1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83</v>
      </c>
      <c r="AZ2" s="169" t="s">
        <v>277</v>
      </c>
      <c r="BA2" s="169" t="s">
        <v>19</v>
      </c>
      <c r="BB2" s="169" t="s">
        <v>19</v>
      </c>
      <c r="BC2" s="169" t="s">
        <v>278</v>
      </c>
      <c r="BD2" s="169" t="s">
        <v>80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56" ht="24.9" customHeight="1">
      <c r="B4" s="21"/>
      <c r="D4" s="22" t="s">
        <v>87</v>
      </c>
      <c r="L4" s="21"/>
      <c r="M4" s="86" t="s">
        <v>10</v>
      </c>
      <c r="AT4" s="18" t="s">
        <v>4</v>
      </c>
    </row>
    <row r="5" spans="2:56" ht="6.9" customHeight="1">
      <c r="B5" s="21"/>
      <c r="L5" s="21"/>
    </row>
    <row r="6" spans="2:56" ht="12" customHeight="1">
      <c r="B6" s="21"/>
      <c r="D6" s="28" t="s">
        <v>16</v>
      </c>
      <c r="L6" s="21"/>
    </row>
    <row r="7" spans="2:56" ht="16.5" customHeight="1">
      <c r="B7" s="21"/>
      <c r="E7" s="324" t="str">
        <f>'Rekapitulace stavby'!K6</f>
        <v>VÝBĚH GEPARDA - doplnění</v>
      </c>
      <c r="F7" s="325"/>
      <c r="G7" s="325"/>
      <c r="H7" s="325"/>
      <c r="L7" s="21"/>
    </row>
    <row r="8" spans="2:56" s="1" customFormat="1" ht="12" customHeight="1">
      <c r="B8" s="33"/>
      <c r="D8" s="28" t="s">
        <v>88</v>
      </c>
      <c r="L8" s="33"/>
    </row>
    <row r="9" spans="2:56" s="1" customFormat="1" ht="16.5" customHeight="1">
      <c r="B9" s="33"/>
      <c r="E9" s="310" t="s">
        <v>279</v>
      </c>
      <c r="F9" s="323"/>
      <c r="G9" s="323"/>
      <c r="H9" s="323"/>
      <c r="L9" s="33"/>
    </row>
    <row r="10" spans="2:56" s="1" customFormat="1">
      <c r="B10" s="33"/>
      <c r="L10" s="33"/>
    </row>
    <row r="11" spans="2:5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5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12. 11. 2025</v>
      </c>
      <c r="L12" s="33"/>
    </row>
    <row r="13" spans="2:56" s="1" customFormat="1" ht="10.8" customHeight="1">
      <c r="B13" s="33"/>
      <c r="L13" s="33"/>
    </row>
    <row r="14" spans="2:56" s="1" customFormat="1" ht="12" customHeight="1">
      <c r="B14" s="33"/>
      <c r="D14" s="28" t="s">
        <v>24</v>
      </c>
      <c r="I14" s="28" t="s">
        <v>25</v>
      </c>
      <c r="J14" s="26" t="s">
        <v>19</v>
      </c>
      <c r="L14" s="33"/>
    </row>
    <row r="15" spans="2:56" s="1" customFormat="1" ht="18" customHeight="1">
      <c r="B15" s="33"/>
      <c r="E15" s="26" t="s">
        <v>22</v>
      </c>
      <c r="I15" s="28" t="s">
        <v>26</v>
      </c>
      <c r="J15" s="26" t="s">
        <v>19</v>
      </c>
      <c r="L15" s="33"/>
    </row>
    <row r="16" spans="2:5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2"/>
      <c r="G18" s="292"/>
      <c r="H18" s="292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>
      <c r="B21" s="33"/>
      <c r="E21" s="26" t="s">
        <v>30</v>
      </c>
      <c r="I21" s="28" t="s">
        <v>26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7" t="s">
        <v>19</v>
      </c>
      <c r="F27" s="297"/>
      <c r="G27" s="297"/>
      <c r="H27" s="297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ROUND(J97,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>
      <c r="B33" s="33"/>
      <c r="D33" s="53" t="s">
        <v>40</v>
      </c>
      <c r="E33" s="28" t="s">
        <v>41</v>
      </c>
      <c r="F33" s="89">
        <f>ROUND((SUM(BE97:BE609)),  2)</f>
        <v>0</v>
      </c>
      <c r="I33" s="90">
        <v>0.21</v>
      </c>
      <c r="J33" s="89">
        <f>ROUND(((SUM(BE97:BE609))*I33),  2)</f>
        <v>0</v>
      </c>
      <c r="L33" s="33"/>
    </row>
    <row r="34" spans="2:12" s="1" customFormat="1" ht="14.4" customHeight="1">
      <c r="B34" s="33"/>
      <c r="E34" s="28" t="s">
        <v>42</v>
      </c>
      <c r="F34" s="89">
        <f>ROUND((SUM(BF97:BF609)),  2)</f>
        <v>0</v>
      </c>
      <c r="I34" s="90">
        <v>0.12</v>
      </c>
      <c r="J34" s="89">
        <f>ROUND(((SUM(BF97:BF609))*I34),  2)</f>
        <v>0</v>
      </c>
      <c r="L34" s="33"/>
    </row>
    <row r="35" spans="2:12" s="1" customFormat="1" ht="14.4" hidden="1" customHeight="1">
      <c r="B35" s="33"/>
      <c r="E35" s="28" t="s">
        <v>43</v>
      </c>
      <c r="F35" s="89">
        <f>ROUND((SUM(BG97:BG609)),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44</v>
      </c>
      <c r="F36" s="89">
        <f>ROUND((SUM(BH97:BH609)),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45</v>
      </c>
      <c r="F37" s="89">
        <f>ROUND((SUM(BI97:BI609)),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4" t="str">
        <f>E7</f>
        <v>VÝBĚH GEPARDA - doplnění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88</v>
      </c>
      <c r="L49" s="33"/>
    </row>
    <row r="50" spans="2:47" s="1" customFormat="1" ht="16.5" customHeight="1">
      <c r="B50" s="33"/>
      <c r="E50" s="310" t="str">
        <f>E9</f>
        <v>02 - Nové konstrukce a práce</v>
      </c>
      <c r="F50" s="323"/>
      <c r="G50" s="323"/>
      <c r="H50" s="323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Zoologická zahrada Ústí nad Labem</v>
      </c>
      <c r="I52" s="28" t="s">
        <v>23</v>
      </c>
      <c r="J52" s="50" t="str">
        <f>IF(J12="","",J12)</f>
        <v>12. 11. 2025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24</v>
      </c>
      <c r="F54" s="26" t="str">
        <f>E15</f>
        <v>Zoologická zahrada Ústí nad Labem</v>
      </c>
      <c r="I54" s="28" t="s">
        <v>29</v>
      </c>
      <c r="J54" s="31" t="str">
        <f>E21</f>
        <v>JinJan s.r.o.</v>
      </c>
      <c r="L54" s="33"/>
    </row>
    <row r="55" spans="2:47" s="1" customFormat="1" ht="15.15" customHeight="1">
      <c r="B55" s="33"/>
      <c r="C55" s="28" t="s">
        <v>27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91</v>
      </c>
      <c r="D57" s="91"/>
      <c r="E57" s="91"/>
      <c r="F57" s="91"/>
      <c r="G57" s="91"/>
      <c r="H57" s="91"/>
      <c r="I57" s="91"/>
      <c r="J57" s="98" t="s">
        <v>92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68</v>
      </c>
      <c r="J59" s="64">
        <f>J97</f>
        <v>0</v>
      </c>
      <c r="L59" s="33"/>
      <c r="AU59" s="18" t="s">
        <v>93</v>
      </c>
    </row>
    <row r="60" spans="2:47" s="8" customFormat="1" ht="24.9" customHeight="1">
      <c r="B60" s="100"/>
      <c r="D60" s="101" t="s">
        <v>94</v>
      </c>
      <c r="E60" s="102"/>
      <c r="F60" s="102"/>
      <c r="G60" s="102"/>
      <c r="H60" s="102"/>
      <c r="I60" s="102"/>
      <c r="J60" s="103">
        <f>J98</f>
        <v>0</v>
      </c>
      <c r="L60" s="100"/>
    </row>
    <row r="61" spans="2:47" s="9" customFormat="1" ht="19.95" customHeight="1">
      <c r="B61" s="104"/>
      <c r="D61" s="105" t="s">
        <v>95</v>
      </c>
      <c r="E61" s="106"/>
      <c r="F61" s="106"/>
      <c r="G61" s="106"/>
      <c r="H61" s="106"/>
      <c r="I61" s="106"/>
      <c r="J61" s="107">
        <f>J99</f>
        <v>0</v>
      </c>
      <c r="L61" s="104"/>
    </row>
    <row r="62" spans="2:47" s="9" customFormat="1" ht="19.95" customHeight="1">
      <c r="B62" s="104"/>
      <c r="D62" s="105" t="s">
        <v>280</v>
      </c>
      <c r="E62" s="106"/>
      <c r="F62" s="106"/>
      <c r="G62" s="106"/>
      <c r="H62" s="106"/>
      <c r="I62" s="106"/>
      <c r="J62" s="107">
        <f>J182</f>
        <v>0</v>
      </c>
      <c r="L62" s="104"/>
    </row>
    <row r="63" spans="2:47" s="9" customFormat="1" ht="19.95" customHeight="1">
      <c r="B63" s="104"/>
      <c r="D63" s="105" t="s">
        <v>281</v>
      </c>
      <c r="E63" s="106"/>
      <c r="F63" s="106"/>
      <c r="G63" s="106"/>
      <c r="H63" s="106"/>
      <c r="I63" s="106"/>
      <c r="J63" s="107">
        <f>J224</f>
        <v>0</v>
      </c>
      <c r="L63" s="104"/>
    </row>
    <row r="64" spans="2:47" s="9" customFormat="1" ht="19.95" customHeight="1">
      <c r="B64" s="104"/>
      <c r="D64" s="105" t="s">
        <v>282</v>
      </c>
      <c r="E64" s="106"/>
      <c r="F64" s="106"/>
      <c r="G64" s="106"/>
      <c r="H64" s="106"/>
      <c r="I64" s="106"/>
      <c r="J64" s="107">
        <f>J339</f>
        <v>0</v>
      </c>
      <c r="L64" s="104"/>
    </row>
    <row r="65" spans="2:12" s="9" customFormat="1" ht="19.95" customHeight="1">
      <c r="B65" s="104"/>
      <c r="D65" s="105" t="s">
        <v>283</v>
      </c>
      <c r="E65" s="106"/>
      <c r="F65" s="106"/>
      <c r="G65" s="106"/>
      <c r="H65" s="106"/>
      <c r="I65" s="106"/>
      <c r="J65" s="107">
        <f>J347</f>
        <v>0</v>
      </c>
      <c r="L65" s="104"/>
    </row>
    <row r="66" spans="2:12" s="9" customFormat="1" ht="19.95" customHeight="1">
      <c r="B66" s="104"/>
      <c r="D66" s="105" t="s">
        <v>284</v>
      </c>
      <c r="E66" s="106"/>
      <c r="F66" s="106"/>
      <c r="G66" s="106"/>
      <c r="H66" s="106"/>
      <c r="I66" s="106"/>
      <c r="J66" s="107">
        <f>J409</f>
        <v>0</v>
      </c>
      <c r="L66" s="104"/>
    </row>
    <row r="67" spans="2:12" s="9" customFormat="1" ht="19.95" customHeight="1">
      <c r="B67" s="104"/>
      <c r="D67" s="105" t="s">
        <v>96</v>
      </c>
      <c r="E67" s="106"/>
      <c r="F67" s="106"/>
      <c r="G67" s="106"/>
      <c r="H67" s="106"/>
      <c r="I67" s="106"/>
      <c r="J67" s="107">
        <f>J446</f>
        <v>0</v>
      </c>
      <c r="L67" s="104"/>
    </row>
    <row r="68" spans="2:12" s="9" customFormat="1" ht="19.95" customHeight="1">
      <c r="B68" s="104"/>
      <c r="D68" s="105" t="s">
        <v>285</v>
      </c>
      <c r="E68" s="106"/>
      <c r="F68" s="106"/>
      <c r="G68" s="106"/>
      <c r="H68" s="106"/>
      <c r="I68" s="106"/>
      <c r="J68" s="107">
        <f>J458</f>
        <v>0</v>
      </c>
      <c r="L68" s="104"/>
    </row>
    <row r="69" spans="2:12" s="8" customFormat="1" ht="24.9" customHeight="1">
      <c r="B69" s="100"/>
      <c r="D69" s="101" t="s">
        <v>98</v>
      </c>
      <c r="E69" s="102"/>
      <c r="F69" s="102"/>
      <c r="G69" s="102"/>
      <c r="H69" s="102"/>
      <c r="I69" s="102"/>
      <c r="J69" s="103">
        <f>J466</f>
        <v>0</v>
      </c>
      <c r="L69" s="100"/>
    </row>
    <row r="70" spans="2:12" s="9" customFormat="1" ht="19.95" customHeight="1">
      <c r="B70" s="104"/>
      <c r="D70" s="105" t="s">
        <v>99</v>
      </c>
      <c r="E70" s="106"/>
      <c r="F70" s="106"/>
      <c r="G70" s="106"/>
      <c r="H70" s="106"/>
      <c r="I70" s="106"/>
      <c r="J70" s="107">
        <f>J467</f>
        <v>0</v>
      </c>
      <c r="L70" s="104"/>
    </row>
    <row r="71" spans="2:12" s="9" customFormat="1" ht="19.95" customHeight="1">
      <c r="B71" s="104"/>
      <c r="D71" s="105" t="s">
        <v>100</v>
      </c>
      <c r="E71" s="106"/>
      <c r="F71" s="106"/>
      <c r="G71" s="106"/>
      <c r="H71" s="106"/>
      <c r="I71" s="106"/>
      <c r="J71" s="107">
        <f>J482</f>
        <v>0</v>
      </c>
      <c r="L71" s="104"/>
    </row>
    <row r="72" spans="2:12" s="9" customFormat="1" ht="19.95" customHeight="1">
      <c r="B72" s="104"/>
      <c r="D72" s="105" t="s">
        <v>286</v>
      </c>
      <c r="E72" s="106"/>
      <c r="F72" s="106"/>
      <c r="G72" s="106"/>
      <c r="H72" s="106"/>
      <c r="I72" s="106"/>
      <c r="J72" s="107">
        <f>J514</f>
        <v>0</v>
      </c>
      <c r="L72" s="104"/>
    </row>
    <row r="73" spans="2:12" s="8" customFormat="1" ht="24.9" customHeight="1">
      <c r="B73" s="100"/>
      <c r="D73" s="101" t="s">
        <v>287</v>
      </c>
      <c r="E73" s="102"/>
      <c r="F73" s="102"/>
      <c r="G73" s="102"/>
      <c r="H73" s="102"/>
      <c r="I73" s="102"/>
      <c r="J73" s="103">
        <f>J549</f>
        <v>0</v>
      </c>
      <c r="L73" s="100"/>
    </row>
    <row r="74" spans="2:12" s="9" customFormat="1" ht="19.95" customHeight="1">
      <c r="B74" s="104"/>
      <c r="D74" s="105" t="s">
        <v>288</v>
      </c>
      <c r="E74" s="106"/>
      <c r="F74" s="106"/>
      <c r="G74" s="106"/>
      <c r="H74" s="106"/>
      <c r="I74" s="106"/>
      <c r="J74" s="107">
        <f>J550</f>
        <v>0</v>
      </c>
      <c r="L74" s="104"/>
    </row>
    <row r="75" spans="2:12" s="8" customFormat="1" ht="24.9" customHeight="1">
      <c r="B75" s="100"/>
      <c r="D75" s="101" t="s">
        <v>289</v>
      </c>
      <c r="E75" s="102"/>
      <c r="F75" s="102"/>
      <c r="G75" s="102"/>
      <c r="H75" s="102"/>
      <c r="I75" s="102"/>
      <c r="J75" s="103">
        <f>J555</f>
        <v>0</v>
      </c>
      <c r="L75" s="100"/>
    </row>
    <row r="76" spans="2:12" s="9" customFormat="1" ht="19.95" customHeight="1">
      <c r="B76" s="104"/>
      <c r="D76" s="105" t="s">
        <v>290</v>
      </c>
      <c r="E76" s="106"/>
      <c r="F76" s="106"/>
      <c r="G76" s="106"/>
      <c r="H76" s="106"/>
      <c r="I76" s="106"/>
      <c r="J76" s="107">
        <f>J556</f>
        <v>0</v>
      </c>
      <c r="L76" s="104"/>
    </row>
    <row r="77" spans="2:12" s="9" customFormat="1" ht="19.95" customHeight="1">
      <c r="B77" s="104"/>
      <c r="D77" s="105" t="s">
        <v>291</v>
      </c>
      <c r="E77" s="106"/>
      <c r="F77" s="106"/>
      <c r="G77" s="106"/>
      <c r="H77" s="106"/>
      <c r="I77" s="106"/>
      <c r="J77" s="107">
        <f>J607</f>
        <v>0</v>
      </c>
      <c r="L77" s="104"/>
    </row>
    <row r="78" spans="2:12" s="1" customFormat="1" ht="21.75" customHeight="1">
      <c r="B78" s="33"/>
      <c r="L78" s="33"/>
    </row>
    <row r="79" spans="2:12" s="1" customFormat="1" ht="6.9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20" s="1" customFormat="1" ht="6.9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20" s="1" customFormat="1" ht="24.9" customHeight="1">
      <c r="B84" s="33"/>
      <c r="C84" s="22" t="s">
        <v>101</v>
      </c>
      <c r="L84" s="33"/>
    </row>
    <row r="85" spans="2:20" s="1" customFormat="1" ht="6.9" customHeight="1">
      <c r="B85" s="33"/>
      <c r="L85" s="33"/>
    </row>
    <row r="86" spans="2:20" s="1" customFormat="1" ht="12" customHeight="1">
      <c r="B86" s="33"/>
      <c r="C86" s="28" t="s">
        <v>16</v>
      </c>
      <c r="L86" s="33"/>
    </row>
    <row r="87" spans="2:20" s="1" customFormat="1" ht="16.5" customHeight="1">
      <c r="B87" s="33"/>
      <c r="E87" s="324" t="str">
        <f>E7</f>
        <v>VÝBĚH GEPARDA - doplnění</v>
      </c>
      <c r="F87" s="325"/>
      <c r="G87" s="325"/>
      <c r="H87" s="325"/>
      <c r="L87" s="33"/>
    </row>
    <row r="88" spans="2:20" s="1" customFormat="1" ht="12" customHeight="1">
      <c r="B88" s="33"/>
      <c r="C88" s="28" t="s">
        <v>88</v>
      </c>
      <c r="L88" s="33"/>
    </row>
    <row r="89" spans="2:20" s="1" customFormat="1" ht="16.5" customHeight="1">
      <c r="B89" s="33"/>
      <c r="E89" s="310" t="str">
        <f>E9</f>
        <v>02 - Nové konstrukce a práce</v>
      </c>
      <c r="F89" s="323"/>
      <c r="G89" s="323"/>
      <c r="H89" s="323"/>
      <c r="L89" s="33"/>
    </row>
    <row r="90" spans="2:20" s="1" customFormat="1" ht="6.9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F12</f>
        <v>Zoologická zahrada Ústí nad Labem</v>
      </c>
      <c r="I91" s="28" t="s">
        <v>23</v>
      </c>
      <c r="J91" s="50" t="str">
        <f>IF(J12="","",J12)</f>
        <v>12. 11. 2025</v>
      </c>
      <c r="L91" s="33"/>
    </row>
    <row r="92" spans="2:20" s="1" customFormat="1" ht="6.9" customHeight="1">
      <c r="B92" s="33"/>
      <c r="L92" s="33"/>
    </row>
    <row r="93" spans="2:20" s="1" customFormat="1" ht="15.15" customHeight="1">
      <c r="B93" s="33"/>
      <c r="C93" s="28" t="s">
        <v>24</v>
      </c>
      <c r="F93" s="26" t="str">
        <f>E15</f>
        <v>Zoologická zahrada Ústí nad Labem</v>
      </c>
      <c r="I93" s="28" t="s">
        <v>29</v>
      </c>
      <c r="J93" s="31" t="str">
        <f>E21</f>
        <v>JinJan s.r.o.</v>
      </c>
      <c r="L93" s="33"/>
    </row>
    <row r="94" spans="2:20" s="1" customFormat="1" ht="15.15" customHeight="1">
      <c r="B94" s="33"/>
      <c r="C94" s="28" t="s">
        <v>27</v>
      </c>
      <c r="F94" s="26" t="str">
        <f>IF(E18="","",E18)</f>
        <v>Vyplň údaj</v>
      </c>
      <c r="I94" s="28" t="s">
        <v>32</v>
      </c>
      <c r="J94" s="31" t="str">
        <f>E24</f>
        <v xml:space="preserve"> 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08"/>
      <c r="C96" s="109" t="s">
        <v>102</v>
      </c>
      <c r="D96" s="110" t="s">
        <v>55</v>
      </c>
      <c r="E96" s="110" t="s">
        <v>51</v>
      </c>
      <c r="F96" s="110" t="s">
        <v>52</v>
      </c>
      <c r="G96" s="110" t="s">
        <v>103</v>
      </c>
      <c r="H96" s="110" t="s">
        <v>104</v>
      </c>
      <c r="I96" s="110" t="s">
        <v>105</v>
      </c>
      <c r="J96" s="110" t="s">
        <v>92</v>
      </c>
      <c r="K96" s="111" t="s">
        <v>106</v>
      </c>
      <c r="L96" s="108"/>
      <c r="M96" s="57" t="s">
        <v>19</v>
      </c>
      <c r="N96" s="58" t="s">
        <v>40</v>
      </c>
      <c r="O96" s="58" t="s">
        <v>107</v>
      </c>
      <c r="P96" s="58" t="s">
        <v>108</v>
      </c>
      <c r="Q96" s="58" t="s">
        <v>109</v>
      </c>
      <c r="R96" s="58" t="s">
        <v>110</v>
      </c>
      <c r="S96" s="58" t="s">
        <v>111</v>
      </c>
      <c r="T96" s="59" t="s">
        <v>112</v>
      </c>
    </row>
    <row r="97" spans="2:65" s="1" customFormat="1" ht="22.8" customHeight="1">
      <c r="B97" s="33"/>
      <c r="C97" s="62" t="s">
        <v>113</v>
      </c>
      <c r="J97" s="112">
        <f>BK97</f>
        <v>0</v>
      </c>
      <c r="L97" s="33"/>
      <c r="M97" s="60"/>
      <c r="N97" s="51"/>
      <c r="O97" s="51"/>
      <c r="P97" s="113">
        <f>P98+P466+P549+P555</f>
        <v>0</v>
      </c>
      <c r="Q97" s="51"/>
      <c r="R97" s="113">
        <f>R98+R466+R549+R555</f>
        <v>602.50154212999996</v>
      </c>
      <c r="S97" s="51"/>
      <c r="T97" s="114">
        <f>T98+T466+T549+T555</f>
        <v>1.2900000000000002E-5</v>
      </c>
      <c r="AT97" s="18" t="s">
        <v>69</v>
      </c>
      <c r="AU97" s="18" t="s">
        <v>93</v>
      </c>
      <c r="BK97" s="115">
        <f>BK98+BK466+BK549+BK555</f>
        <v>0</v>
      </c>
    </row>
    <row r="98" spans="2:65" s="11" customFormat="1" ht="25.95" customHeight="1">
      <c r="B98" s="116"/>
      <c r="D98" s="117" t="s">
        <v>69</v>
      </c>
      <c r="E98" s="118" t="s">
        <v>114</v>
      </c>
      <c r="F98" s="118" t="s">
        <v>115</v>
      </c>
      <c r="I98" s="119"/>
      <c r="J98" s="120">
        <f>BK98</f>
        <v>0</v>
      </c>
      <c r="L98" s="116"/>
      <c r="M98" s="121"/>
      <c r="P98" s="122">
        <f>P99+P182+P224+P339+P347+P409+P446+P458</f>
        <v>0</v>
      </c>
      <c r="R98" s="122">
        <f>R99+R182+R224+R339+R347+R409+R446+R458</f>
        <v>597.91329753000002</v>
      </c>
      <c r="T98" s="123">
        <f>T99+T182+T224+T339+T347+T409+T446+T458</f>
        <v>1.2900000000000002E-5</v>
      </c>
      <c r="AR98" s="117" t="s">
        <v>78</v>
      </c>
      <c r="AT98" s="124" t="s">
        <v>69</v>
      </c>
      <c r="AU98" s="124" t="s">
        <v>70</v>
      </c>
      <c r="AY98" s="117" t="s">
        <v>116</v>
      </c>
      <c r="BK98" s="125">
        <f>BK99+BK182+BK224+BK339+BK347+BK409+BK446+BK458</f>
        <v>0</v>
      </c>
    </row>
    <row r="99" spans="2:65" s="11" customFormat="1" ht="22.8" customHeight="1">
      <c r="B99" s="116"/>
      <c r="D99" s="117" t="s">
        <v>69</v>
      </c>
      <c r="E99" s="126" t="s">
        <v>78</v>
      </c>
      <c r="F99" s="126" t="s">
        <v>117</v>
      </c>
      <c r="I99" s="119"/>
      <c r="J99" s="127">
        <f>BK99</f>
        <v>0</v>
      </c>
      <c r="L99" s="116"/>
      <c r="M99" s="121"/>
      <c r="P99" s="122">
        <f>SUM(P100:P181)</f>
        <v>0</v>
      </c>
      <c r="R99" s="122">
        <f>SUM(R100:R181)</f>
        <v>307.65390000000002</v>
      </c>
      <c r="T99" s="123">
        <f>SUM(T100:T181)</f>
        <v>0</v>
      </c>
      <c r="AR99" s="117" t="s">
        <v>78</v>
      </c>
      <c r="AT99" s="124" t="s">
        <v>69</v>
      </c>
      <c r="AU99" s="124" t="s">
        <v>78</v>
      </c>
      <c r="AY99" s="117" t="s">
        <v>116</v>
      </c>
      <c r="BK99" s="125">
        <f>SUM(BK100:BK181)</f>
        <v>0</v>
      </c>
    </row>
    <row r="100" spans="2:65" s="1" customFormat="1" ht="24.15" customHeight="1">
      <c r="B100" s="33"/>
      <c r="C100" s="128" t="s">
        <v>78</v>
      </c>
      <c r="D100" s="128" t="s">
        <v>118</v>
      </c>
      <c r="E100" s="129" t="s">
        <v>292</v>
      </c>
      <c r="F100" s="130" t="s">
        <v>293</v>
      </c>
      <c r="G100" s="131" t="s">
        <v>294</v>
      </c>
      <c r="H100" s="132">
        <v>0.76500000000000001</v>
      </c>
      <c r="I100" s="133"/>
      <c r="J100" s="134">
        <f>ROUND(I100*H100,2)</f>
        <v>0</v>
      </c>
      <c r="K100" s="130" t="s">
        <v>122</v>
      </c>
      <c r="L100" s="33"/>
      <c r="M100" s="135" t="s">
        <v>19</v>
      </c>
      <c r="N100" s="136" t="s">
        <v>41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123</v>
      </c>
      <c r="AT100" s="139" t="s">
        <v>118</v>
      </c>
      <c r="AU100" s="139" t="s">
        <v>80</v>
      </c>
      <c r="AY100" s="18" t="s">
        <v>116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78</v>
      </c>
      <c r="BK100" s="140">
        <f>ROUND(I100*H100,2)</f>
        <v>0</v>
      </c>
      <c r="BL100" s="18" t="s">
        <v>123</v>
      </c>
      <c r="BM100" s="139" t="s">
        <v>295</v>
      </c>
    </row>
    <row r="101" spans="2:65" s="1" customFormat="1">
      <c r="B101" s="33"/>
      <c r="D101" s="141" t="s">
        <v>125</v>
      </c>
      <c r="F101" s="142" t="s">
        <v>296</v>
      </c>
      <c r="I101" s="143"/>
      <c r="L101" s="33"/>
      <c r="M101" s="144"/>
      <c r="T101" s="54"/>
      <c r="AT101" s="18" t="s">
        <v>125</v>
      </c>
      <c r="AU101" s="18" t="s">
        <v>80</v>
      </c>
    </row>
    <row r="102" spans="2:65" s="12" customFormat="1">
      <c r="B102" s="145"/>
      <c r="D102" s="146" t="s">
        <v>127</v>
      </c>
      <c r="E102" s="147" t="s">
        <v>19</v>
      </c>
      <c r="F102" s="148" t="s">
        <v>297</v>
      </c>
      <c r="H102" s="147" t="s">
        <v>19</v>
      </c>
      <c r="I102" s="149"/>
      <c r="L102" s="145"/>
      <c r="M102" s="150"/>
      <c r="T102" s="151"/>
      <c r="AT102" s="147" t="s">
        <v>127</v>
      </c>
      <c r="AU102" s="147" t="s">
        <v>80</v>
      </c>
      <c r="AV102" s="12" t="s">
        <v>78</v>
      </c>
      <c r="AW102" s="12" t="s">
        <v>31</v>
      </c>
      <c r="AX102" s="12" t="s">
        <v>70</v>
      </c>
      <c r="AY102" s="147" t="s">
        <v>116</v>
      </c>
    </row>
    <row r="103" spans="2:65" s="13" customFormat="1">
      <c r="B103" s="152"/>
      <c r="D103" s="146" t="s">
        <v>127</v>
      </c>
      <c r="E103" s="153" t="s">
        <v>19</v>
      </c>
      <c r="F103" s="154" t="s">
        <v>298</v>
      </c>
      <c r="H103" s="155">
        <v>0.76500000000000001</v>
      </c>
      <c r="I103" s="156"/>
      <c r="L103" s="152"/>
      <c r="M103" s="157"/>
      <c r="T103" s="158"/>
      <c r="AT103" s="153" t="s">
        <v>127</v>
      </c>
      <c r="AU103" s="153" t="s">
        <v>80</v>
      </c>
      <c r="AV103" s="13" t="s">
        <v>80</v>
      </c>
      <c r="AW103" s="13" t="s">
        <v>31</v>
      </c>
      <c r="AX103" s="13" t="s">
        <v>70</v>
      </c>
      <c r="AY103" s="153" t="s">
        <v>116</v>
      </c>
    </row>
    <row r="104" spans="2:65" s="14" customFormat="1">
      <c r="B104" s="159"/>
      <c r="D104" s="146" t="s">
        <v>127</v>
      </c>
      <c r="E104" s="160" t="s">
        <v>19</v>
      </c>
      <c r="F104" s="161" t="s">
        <v>130</v>
      </c>
      <c r="H104" s="162">
        <v>0.76500000000000001</v>
      </c>
      <c r="I104" s="163"/>
      <c r="L104" s="159"/>
      <c r="M104" s="164"/>
      <c r="T104" s="165"/>
      <c r="AT104" s="160" t="s">
        <v>127</v>
      </c>
      <c r="AU104" s="160" t="s">
        <v>80</v>
      </c>
      <c r="AV104" s="14" t="s">
        <v>123</v>
      </c>
      <c r="AW104" s="14" t="s">
        <v>31</v>
      </c>
      <c r="AX104" s="14" t="s">
        <v>78</v>
      </c>
      <c r="AY104" s="160" t="s">
        <v>116</v>
      </c>
    </row>
    <row r="105" spans="2:65" s="1" customFormat="1" ht="24.15" customHeight="1">
      <c r="B105" s="33"/>
      <c r="C105" s="128" t="s">
        <v>80</v>
      </c>
      <c r="D105" s="128" t="s">
        <v>118</v>
      </c>
      <c r="E105" s="129" t="s">
        <v>299</v>
      </c>
      <c r="F105" s="130" t="s">
        <v>300</v>
      </c>
      <c r="G105" s="131" t="s">
        <v>294</v>
      </c>
      <c r="H105" s="132">
        <v>28.2</v>
      </c>
      <c r="I105" s="133"/>
      <c r="J105" s="134">
        <f>ROUND(I105*H105,2)</f>
        <v>0</v>
      </c>
      <c r="K105" s="130" t="s">
        <v>122</v>
      </c>
      <c r="L105" s="33"/>
      <c r="M105" s="135" t="s">
        <v>19</v>
      </c>
      <c r="N105" s="136" t="s">
        <v>41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123</v>
      </c>
      <c r="AT105" s="139" t="s">
        <v>118</v>
      </c>
      <c r="AU105" s="139" t="s">
        <v>80</v>
      </c>
      <c r="AY105" s="18" t="s">
        <v>116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78</v>
      </c>
      <c r="BK105" s="140">
        <f>ROUND(I105*H105,2)</f>
        <v>0</v>
      </c>
      <c r="BL105" s="18" t="s">
        <v>123</v>
      </c>
      <c r="BM105" s="139" t="s">
        <v>301</v>
      </c>
    </row>
    <row r="106" spans="2:65" s="1" customFormat="1">
      <c r="B106" s="33"/>
      <c r="D106" s="141" t="s">
        <v>125</v>
      </c>
      <c r="F106" s="142" t="s">
        <v>302</v>
      </c>
      <c r="I106" s="143"/>
      <c r="L106" s="33"/>
      <c r="M106" s="144"/>
      <c r="T106" s="54"/>
      <c r="AT106" s="18" t="s">
        <v>125</v>
      </c>
      <c r="AU106" s="18" t="s">
        <v>80</v>
      </c>
    </row>
    <row r="107" spans="2:65" s="12" customFormat="1">
      <c r="B107" s="145"/>
      <c r="D107" s="146" t="s">
        <v>127</v>
      </c>
      <c r="E107" s="147" t="s">
        <v>19</v>
      </c>
      <c r="F107" s="148" t="s">
        <v>303</v>
      </c>
      <c r="H107" s="147" t="s">
        <v>19</v>
      </c>
      <c r="I107" s="149"/>
      <c r="L107" s="145"/>
      <c r="M107" s="150"/>
      <c r="T107" s="151"/>
      <c r="AT107" s="147" t="s">
        <v>127</v>
      </c>
      <c r="AU107" s="147" t="s">
        <v>80</v>
      </c>
      <c r="AV107" s="12" t="s">
        <v>78</v>
      </c>
      <c r="AW107" s="12" t="s">
        <v>31</v>
      </c>
      <c r="AX107" s="12" t="s">
        <v>70</v>
      </c>
      <c r="AY107" s="147" t="s">
        <v>116</v>
      </c>
    </row>
    <row r="108" spans="2:65" s="13" customFormat="1">
      <c r="B108" s="152"/>
      <c r="D108" s="146" t="s">
        <v>127</v>
      </c>
      <c r="E108" s="153" t="s">
        <v>19</v>
      </c>
      <c r="F108" s="154" t="s">
        <v>304</v>
      </c>
      <c r="H108" s="155">
        <v>25.5</v>
      </c>
      <c r="I108" s="156"/>
      <c r="L108" s="152"/>
      <c r="M108" s="157"/>
      <c r="T108" s="158"/>
      <c r="AT108" s="153" t="s">
        <v>127</v>
      </c>
      <c r="AU108" s="153" t="s">
        <v>80</v>
      </c>
      <c r="AV108" s="13" t="s">
        <v>80</v>
      </c>
      <c r="AW108" s="13" t="s">
        <v>31</v>
      </c>
      <c r="AX108" s="13" t="s">
        <v>70</v>
      </c>
      <c r="AY108" s="153" t="s">
        <v>116</v>
      </c>
    </row>
    <row r="109" spans="2:65" s="12" customFormat="1">
      <c r="B109" s="145"/>
      <c r="D109" s="146" t="s">
        <v>127</v>
      </c>
      <c r="E109" s="147" t="s">
        <v>19</v>
      </c>
      <c r="F109" s="148" t="s">
        <v>305</v>
      </c>
      <c r="H109" s="147" t="s">
        <v>19</v>
      </c>
      <c r="I109" s="149"/>
      <c r="L109" s="145"/>
      <c r="M109" s="150"/>
      <c r="T109" s="151"/>
      <c r="AT109" s="147" t="s">
        <v>127</v>
      </c>
      <c r="AU109" s="147" t="s">
        <v>80</v>
      </c>
      <c r="AV109" s="12" t="s">
        <v>78</v>
      </c>
      <c r="AW109" s="12" t="s">
        <v>31</v>
      </c>
      <c r="AX109" s="12" t="s">
        <v>70</v>
      </c>
      <c r="AY109" s="147" t="s">
        <v>116</v>
      </c>
    </row>
    <row r="110" spans="2:65" s="13" customFormat="1">
      <c r="B110" s="152"/>
      <c r="D110" s="146" t="s">
        <v>127</v>
      </c>
      <c r="E110" s="153" t="s">
        <v>19</v>
      </c>
      <c r="F110" s="154" t="s">
        <v>306</v>
      </c>
      <c r="H110" s="155">
        <v>2.4</v>
      </c>
      <c r="I110" s="156"/>
      <c r="L110" s="152"/>
      <c r="M110" s="157"/>
      <c r="T110" s="158"/>
      <c r="AT110" s="153" t="s">
        <v>127</v>
      </c>
      <c r="AU110" s="153" t="s">
        <v>80</v>
      </c>
      <c r="AV110" s="13" t="s">
        <v>80</v>
      </c>
      <c r="AW110" s="13" t="s">
        <v>31</v>
      </c>
      <c r="AX110" s="13" t="s">
        <v>70</v>
      </c>
      <c r="AY110" s="153" t="s">
        <v>116</v>
      </c>
    </row>
    <row r="111" spans="2:65" s="13" customFormat="1">
      <c r="B111" s="152"/>
      <c r="D111" s="146" t="s">
        <v>127</v>
      </c>
      <c r="E111" s="153" t="s">
        <v>19</v>
      </c>
      <c r="F111" s="154" t="s">
        <v>307</v>
      </c>
      <c r="H111" s="155">
        <v>0.3</v>
      </c>
      <c r="I111" s="156"/>
      <c r="L111" s="152"/>
      <c r="M111" s="157"/>
      <c r="T111" s="158"/>
      <c r="AT111" s="153" t="s">
        <v>127</v>
      </c>
      <c r="AU111" s="153" t="s">
        <v>80</v>
      </c>
      <c r="AV111" s="13" t="s">
        <v>80</v>
      </c>
      <c r="AW111" s="13" t="s">
        <v>31</v>
      </c>
      <c r="AX111" s="13" t="s">
        <v>70</v>
      </c>
      <c r="AY111" s="153" t="s">
        <v>116</v>
      </c>
    </row>
    <row r="112" spans="2:65" s="14" customFormat="1">
      <c r="B112" s="159"/>
      <c r="D112" s="146" t="s">
        <v>127</v>
      </c>
      <c r="E112" s="160" t="s">
        <v>19</v>
      </c>
      <c r="F112" s="161" t="s">
        <v>130</v>
      </c>
      <c r="H112" s="162">
        <v>28.2</v>
      </c>
      <c r="I112" s="163"/>
      <c r="L112" s="159"/>
      <c r="M112" s="164"/>
      <c r="T112" s="165"/>
      <c r="AT112" s="160" t="s">
        <v>127</v>
      </c>
      <c r="AU112" s="160" t="s">
        <v>80</v>
      </c>
      <c r="AV112" s="14" t="s">
        <v>123</v>
      </c>
      <c r="AW112" s="14" t="s">
        <v>31</v>
      </c>
      <c r="AX112" s="14" t="s">
        <v>78</v>
      </c>
      <c r="AY112" s="160" t="s">
        <v>116</v>
      </c>
    </row>
    <row r="113" spans="2:65" s="1" customFormat="1" ht="37.799999999999997" customHeight="1">
      <c r="B113" s="33"/>
      <c r="C113" s="128" t="s">
        <v>137</v>
      </c>
      <c r="D113" s="128" t="s">
        <v>118</v>
      </c>
      <c r="E113" s="129" t="s">
        <v>308</v>
      </c>
      <c r="F113" s="130" t="s">
        <v>309</v>
      </c>
      <c r="G113" s="131" t="s">
        <v>294</v>
      </c>
      <c r="H113" s="132">
        <v>57.164999999999999</v>
      </c>
      <c r="I113" s="133"/>
      <c r="J113" s="134">
        <f>ROUND(I113*H113,2)</f>
        <v>0</v>
      </c>
      <c r="K113" s="130" t="s">
        <v>122</v>
      </c>
      <c r="L113" s="33"/>
      <c r="M113" s="135" t="s">
        <v>19</v>
      </c>
      <c r="N113" s="136" t="s">
        <v>41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123</v>
      </c>
      <c r="AT113" s="139" t="s">
        <v>118</v>
      </c>
      <c r="AU113" s="139" t="s">
        <v>80</v>
      </c>
      <c r="AY113" s="18" t="s">
        <v>116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78</v>
      </c>
      <c r="BK113" s="140">
        <f>ROUND(I113*H113,2)</f>
        <v>0</v>
      </c>
      <c r="BL113" s="18" t="s">
        <v>123</v>
      </c>
      <c r="BM113" s="139" t="s">
        <v>310</v>
      </c>
    </row>
    <row r="114" spans="2:65" s="1" customFormat="1">
      <c r="B114" s="33"/>
      <c r="D114" s="141" t="s">
        <v>125</v>
      </c>
      <c r="F114" s="142" t="s">
        <v>311</v>
      </c>
      <c r="I114" s="143"/>
      <c r="L114" s="33"/>
      <c r="M114" s="144"/>
      <c r="T114" s="54"/>
      <c r="AT114" s="18" t="s">
        <v>125</v>
      </c>
      <c r="AU114" s="18" t="s">
        <v>80</v>
      </c>
    </row>
    <row r="115" spans="2:65" s="12" customFormat="1">
      <c r="B115" s="145"/>
      <c r="D115" s="146" t="s">
        <v>127</v>
      </c>
      <c r="E115" s="147" t="s">
        <v>19</v>
      </c>
      <c r="F115" s="148" t="s">
        <v>312</v>
      </c>
      <c r="H115" s="147" t="s">
        <v>19</v>
      </c>
      <c r="I115" s="149"/>
      <c r="L115" s="145"/>
      <c r="M115" s="150"/>
      <c r="T115" s="151"/>
      <c r="AT115" s="147" t="s">
        <v>127</v>
      </c>
      <c r="AU115" s="147" t="s">
        <v>80</v>
      </c>
      <c r="AV115" s="12" t="s">
        <v>78</v>
      </c>
      <c r="AW115" s="12" t="s">
        <v>31</v>
      </c>
      <c r="AX115" s="12" t="s">
        <v>70</v>
      </c>
      <c r="AY115" s="147" t="s">
        <v>116</v>
      </c>
    </row>
    <row r="116" spans="2:65" s="13" customFormat="1">
      <c r="B116" s="152"/>
      <c r="D116" s="146" t="s">
        <v>127</v>
      </c>
      <c r="E116" s="153" t="s">
        <v>19</v>
      </c>
      <c r="F116" s="154" t="s">
        <v>313</v>
      </c>
      <c r="H116" s="155">
        <v>28.965</v>
      </c>
      <c r="I116" s="156"/>
      <c r="L116" s="152"/>
      <c r="M116" s="157"/>
      <c r="T116" s="158"/>
      <c r="AT116" s="153" t="s">
        <v>127</v>
      </c>
      <c r="AU116" s="153" t="s">
        <v>80</v>
      </c>
      <c r="AV116" s="13" t="s">
        <v>80</v>
      </c>
      <c r="AW116" s="13" t="s">
        <v>31</v>
      </c>
      <c r="AX116" s="13" t="s">
        <v>70</v>
      </c>
      <c r="AY116" s="153" t="s">
        <v>116</v>
      </c>
    </row>
    <row r="117" spans="2:65" s="12" customFormat="1">
      <c r="B117" s="145"/>
      <c r="D117" s="146" t="s">
        <v>127</v>
      </c>
      <c r="E117" s="147" t="s">
        <v>19</v>
      </c>
      <c r="F117" s="148" t="s">
        <v>314</v>
      </c>
      <c r="H117" s="147" t="s">
        <v>19</v>
      </c>
      <c r="I117" s="149"/>
      <c r="L117" s="145"/>
      <c r="M117" s="150"/>
      <c r="T117" s="151"/>
      <c r="AT117" s="147" t="s">
        <v>127</v>
      </c>
      <c r="AU117" s="147" t="s">
        <v>80</v>
      </c>
      <c r="AV117" s="12" t="s">
        <v>78</v>
      </c>
      <c r="AW117" s="12" t="s">
        <v>31</v>
      </c>
      <c r="AX117" s="12" t="s">
        <v>70</v>
      </c>
      <c r="AY117" s="147" t="s">
        <v>116</v>
      </c>
    </row>
    <row r="118" spans="2:65" s="13" customFormat="1">
      <c r="B118" s="152"/>
      <c r="D118" s="146" t="s">
        <v>127</v>
      </c>
      <c r="E118" s="153" t="s">
        <v>19</v>
      </c>
      <c r="F118" s="154" t="s">
        <v>315</v>
      </c>
      <c r="H118" s="155">
        <v>28.2</v>
      </c>
      <c r="I118" s="156"/>
      <c r="L118" s="152"/>
      <c r="M118" s="157"/>
      <c r="T118" s="158"/>
      <c r="AT118" s="153" t="s">
        <v>127</v>
      </c>
      <c r="AU118" s="153" t="s">
        <v>80</v>
      </c>
      <c r="AV118" s="13" t="s">
        <v>80</v>
      </c>
      <c r="AW118" s="13" t="s">
        <v>31</v>
      </c>
      <c r="AX118" s="13" t="s">
        <v>70</v>
      </c>
      <c r="AY118" s="153" t="s">
        <v>116</v>
      </c>
    </row>
    <row r="119" spans="2:65" s="14" customFormat="1">
      <c r="B119" s="159"/>
      <c r="D119" s="146" t="s">
        <v>127</v>
      </c>
      <c r="E119" s="160" t="s">
        <v>19</v>
      </c>
      <c r="F119" s="161" t="s">
        <v>130</v>
      </c>
      <c r="H119" s="162">
        <v>57.164999999999999</v>
      </c>
      <c r="I119" s="163"/>
      <c r="L119" s="159"/>
      <c r="M119" s="164"/>
      <c r="T119" s="165"/>
      <c r="AT119" s="160" t="s">
        <v>127</v>
      </c>
      <c r="AU119" s="160" t="s">
        <v>80</v>
      </c>
      <c r="AV119" s="14" t="s">
        <v>123</v>
      </c>
      <c r="AW119" s="14" t="s">
        <v>31</v>
      </c>
      <c r="AX119" s="14" t="s">
        <v>78</v>
      </c>
      <c r="AY119" s="160" t="s">
        <v>116</v>
      </c>
    </row>
    <row r="120" spans="2:65" s="1" customFormat="1" ht="24.15" customHeight="1">
      <c r="B120" s="33"/>
      <c r="C120" s="128" t="s">
        <v>123</v>
      </c>
      <c r="D120" s="128" t="s">
        <v>118</v>
      </c>
      <c r="E120" s="129" t="s">
        <v>316</v>
      </c>
      <c r="F120" s="130" t="s">
        <v>317</v>
      </c>
      <c r="G120" s="131" t="s">
        <v>294</v>
      </c>
      <c r="H120" s="132">
        <v>28.2</v>
      </c>
      <c r="I120" s="133"/>
      <c r="J120" s="134">
        <f>ROUND(I120*H120,2)</f>
        <v>0</v>
      </c>
      <c r="K120" s="130" t="s">
        <v>122</v>
      </c>
      <c r="L120" s="33"/>
      <c r="M120" s="135" t="s">
        <v>19</v>
      </c>
      <c r="N120" s="136" t="s">
        <v>41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123</v>
      </c>
      <c r="AT120" s="139" t="s">
        <v>118</v>
      </c>
      <c r="AU120" s="139" t="s">
        <v>80</v>
      </c>
      <c r="AY120" s="18" t="s">
        <v>116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78</v>
      </c>
      <c r="BK120" s="140">
        <f>ROUND(I120*H120,2)</f>
        <v>0</v>
      </c>
      <c r="BL120" s="18" t="s">
        <v>123</v>
      </c>
      <c r="BM120" s="139" t="s">
        <v>318</v>
      </c>
    </row>
    <row r="121" spans="2:65" s="1" customFormat="1">
      <c r="B121" s="33"/>
      <c r="D121" s="141" t="s">
        <v>125</v>
      </c>
      <c r="F121" s="142" t="s">
        <v>319</v>
      </c>
      <c r="I121" s="143"/>
      <c r="L121" s="33"/>
      <c r="M121" s="144"/>
      <c r="T121" s="54"/>
      <c r="AT121" s="18" t="s">
        <v>125</v>
      </c>
      <c r="AU121" s="18" t="s">
        <v>80</v>
      </c>
    </row>
    <row r="122" spans="2:65" s="13" customFormat="1">
      <c r="B122" s="152"/>
      <c r="D122" s="146" t="s">
        <v>127</v>
      </c>
      <c r="E122" s="153" t="s">
        <v>19</v>
      </c>
      <c r="F122" s="154" t="s">
        <v>277</v>
      </c>
      <c r="H122" s="155">
        <v>28.2</v>
      </c>
      <c r="I122" s="156"/>
      <c r="L122" s="152"/>
      <c r="M122" s="157"/>
      <c r="T122" s="158"/>
      <c r="AT122" s="153" t="s">
        <v>127</v>
      </c>
      <c r="AU122" s="153" t="s">
        <v>80</v>
      </c>
      <c r="AV122" s="13" t="s">
        <v>80</v>
      </c>
      <c r="AW122" s="13" t="s">
        <v>31</v>
      </c>
      <c r="AX122" s="13" t="s">
        <v>78</v>
      </c>
      <c r="AY122" s="153" t="s">
        <v>116</v>
      </c>
    </row>
    <row r="123" spans="2:65" s="1" customFormat="1" ht="24.15" customHeight="1">
      <c r="B123" s="33"/>
      <c r="C123" s="128" t="s">
        <v>146</v>
      </c>
      <c r="D123" s="128" t="s">
        <v>118</v>
      </c>
      <c r="E123" s="129" t="s">
        <v>320</v>
      </c>
      <c r="F123" s="130" t="s">
        <v>321</v>
      </c>
      <c r="G123" s="131" t="s">
        <v>294</v>
      </c>
      <c r="H123" s="132">
        <v>222.1</v>
      </c>
      <c r="I123" s="133"/>
      <c r="J123" s="134">
        <f>ROUND(I123*H123,2)</f>
        <v>0</v>
      </c>
      <c r="K123" s="130" t="s">
        <v>122</v>
      </c>
      <c r="L123" s="33"/>
      <c r="M123" s="135" t="s">
        <v>19</v>
      </c>
      <c r="N123" s="136" t="s">
        <v>41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123</v>
      </c>
      <c r="AT123" s="139" t="s">
        <v>118</v>
      </c>
      <c r="AU123" s="139" t="s">
        <v>80</v>
      </c>
      <c r="AY123" s="18" t="s">
        <v>116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78</v>
      </c>
      <c r="BK123" s="140">
        <f>ROUND(I123*H123,2)</f>
        <v>0</v>
      </c>
      <c r="BL123" s="18" t="s">
        <v>123</v>
      </c>
      <c r="BM123" s="139" t="s">
        <v>322</v>
      </c>
    </row>
    <row r="124" spans="2:65" s="1" customFormat="1">
      <c r="B124" s="33"/>
      <c r="D124" s="141" t="s">
        <v>125</v>
      </c>
      <c r="F124" s="142" t="s">
        <v>323</v>
      </c>
      <c r="I124" s="143"/>
      <c r="L124" s="33"/>
      <c r="M124" s="144"/>
      <c r="T124" s="54"/>
      <c r="AT124" s="18" t="s">
        <v>125</v>
      </c>
      <c r="AU124" s="18" t="s">
        <v>80</v>
      </c>
    </row>
    <row r="125" spans="2:65" s="12" customFormat="1">
      <c r="B125" s="145"/>
      <c r="D125" s="146" t="s">
        <v>127</v>
      </c>
      <c r="E125" s="147" t="s">
        <v>19</v>
      </c>
      <c r="F125" s="148" t="s">
        <v>324</v>
      </c>
      <c r="H125" s="147" t="s">
        <v>19</v>
      </c>
      <c r="I125" s="149"/>
      <c r="L125" s="145"/>
      <c r="M125" s="150"/>
      <c r="T125" s="151"/>
      <c r="AT125" s="147" t="s">
        <v>127</v>
      </c>
      <c r="AU125" s="147" t="s">
        <v>80</v>
      </c>
      <c r="AV125" s="12" t="s">
        <v>78</v>
      </c>
      <c r="AW125" s="12" t="s">
        <v>31</v>
      </c>
      <c r="AX125" s="12" t="s">
        <v>70</v>
      </c>
      <c r="AY125" s="147" t="s">
        <v>116</v>
      </c>
    </row>
    <row r="126" spans="2:65" s="13" customFormat="1">
      <c r="B126" s="152"/>
      <c r="D126" s="146" t="s">
        <v>127</v>
      </c>
      <c r="E126" s="153" t="s">
        <v>19</v>
      </c>
      <c r="F126" s="154" t="s">
        <v>325</v>
      </c>
      <c r="H126" s="155">
        <v>250</v>
      </c>
      <c r="I126" s="156"/>
      <c r="L126" s="152"/>
      <c r="M126" s="157"/>
      <c r="T126" s="158"/>
      <c r="AT126" s="153" t="s">
        <v>127</v>
      </c>
      <c r="AU126" s="153" t="s">
        <v>80</v>
      </c>
      <c r="AV126" s="13" t="s">
        <v>80</v>
      </c>
      <c r="AW126" s="13" t="s">
        <v>31</v>
      </c>
      <c r="AX126" s="13" t="s">
        <v>70</v>
      </c>
      <c r="AY126" s="153" t="s">
        <v>116</v>
      </c>
    </row>
    <row r="127" spans="2:65" s="12" customFormat="1">
      <c r="B127" s="145"/>
      <c r="D127" s="146" t="s">
        <v>127</v>
      </c>
      <c r="E127" s="147" t="s">
        <v>19</v>
      </c>
      <c r="F127" s="148" t="s">
        <v>326</v>
      </c>
      <c r="H127" s="147" t="s">
        <v>19</v>
      </c>
      <c r="I127" s="149"/>
      <c r="L127" s="145"/>
      <c r="M127" s="150"/>
      <c r="T127" s="151"/>
      <c r="AT127" s="147" t="s">
        <v>127</v>
      </c>
      <c r="AU127" s="147" t="s">
        <v>80</v>
      </c>
      <c r="AV127" s="12" t="s">
        <v>78</v>
      </c>
      <c r="AW127" s="12" t="s">
        <v>31</v>
      </c>
      <c r="AX127" s="12" t="s">
        <v>70</v>
      </c>
      <c r="AY127" s="147" t="s">
        <v>116</v>
      </c>
    </row>
    <row r="128" spans="2:65" s="13" customFormat="1">
      <c r="B128" s="152"/>
      <c r="D128" s="146" t="s">
        <v>127</v>
      </c>
      <c r="E128" s="153" t="s">
        <v>19</v>
      </c>
      <c r="F128" s="154" t="s">
        <v>327</v>
      </c>
      <c r="H128" s="155">
        <v>-27.9</v>
      </c>
      <c r="I128" s="156"/>
      <c r="L128" s="152"/>
      <c r="M128" s="157"/>
      <c r="T128" s="158"/>
      <c r="AT128" s="153" t="s">
        <v>127</v>
      </c>
      <c r="AU128" s="153" t="s">
        <v>80</v>
      </c>
      <c r="AV128" s="13" t="s">
        <v>80</v>
      </c>
      <c r="AW128" s="13" t="s">
        <v>31</v>
      </c>
      <c r="AX128" s="13" t="s">
        <v>70</v>
      </c>
      <c r="AY128" s="153" t="s">
        <v>116</v>
      </c>
    </row>
    <row r="129" spans="2:65" s="14" customFormat="1">
      <c r="B129" s="159"/>
      <c r="D129" s="146" t="s">
        <v>127</v>
      </c>
      <c r="E129" s="160" t="s">
        <v>19</v>
      </c>
      <c r="F129" s="161" t="s">
        <v>130</v>
      </c>
      <c r="H129" s="162">
        <v>222.1</v>
      </c>
      <c r="I129" s="163"/>
      <c r="L129" s="159"/>
      <c r="M129" s="164"/>
      <c r="T129" s="165"/>
      <c r="AT129" s="160" t="s">
        <v>127</v>
      </c>
      <c r="AU129" s="160" t="s">
        <v>80</v>
      </c>
      <c r="AV129" s="14" t="s">
        <v>123</v>
      </c>
      <c r="AW129" s="14" t="s">
        <v>31</v>
      </c>
      <c r="AX129" s="14" t="s">
        <v>78</v>
      </c>
      <c r="AY129" s="160" t="s">
        <v>116</v>
      </c>
    </row>
    <row r="130" spans="2:65" s="1" customFormat="1" ht="16.5" customHeight="1">
      <c r="B130" s="33"/>
      <c r="C130" s="170" t="s">
        <v>152</v>
      </c>
      <c r="D130" s="170" t="s">
        <v>328</v>
      </c>
      <c r="E130" s="171" t="s">
        <v>329</v>
      </c>
      <c r="F130" s="172" t="s">
        <v>330</v>
      </c>
      <c r="G130" s="173" t="s">
        <v>294</v>
      </c>
      <c r="H130" s="174">
        <v>222.1</v>
      </c>
      <c r="I130" s="175"/>
      <c r="J130" s="176">
        <f>ROUND(I130*H130,2)</f>
        <v>0</v>
      </c>
      <c r="K130" s="172" t="s">
        <v>122</v>
      </c>
      <c r="L130" s="177"/>
      <c r="M130" s="178" t="s">
        <v>19</v>
      </c>
      <c r="N130" s="179" t="s">
        <v>41</v>
      </c>
      <c r="P130" s="137">
        <f>O130*H130</f>
        <v>0</v>
      </c>
      <c r="Q130" s="137">
        <v>0.21</v>
      </c>
      <c r="R130" s="137">
        <f>Q130*H130</f>
        <v>46.640999999999998</v>
      </c>
      <c r="S130" s="137">
        <v>0</v>
      </c>
      <c r="T130" s="138">
        <f>S130*H130</f>
        <v>0</v>
      </c>
      <c r="AR130" s="139" t="s">
        <v>166</v>
      </c>
      <c r="AT130" s="139" t="s">
        <v>328</v>
      </c>
      <c r="AU130" s="139" t="s">
        <v>80</v>
      </c>
      <c r="AY130" s="18" t="s">
        <v>116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8" t="s">
        <v>78</v>
      </c>
      <c r="BK130" s="140">
        <f>ROUND(I130*H130,2)</f>
        <v>0</v>
      </c>
      <c r="BL130" s="18" t="s">
        <v>123</v>
      </c>
      <c r="BM130" s="139" t="s">
        <v>331</v>
      </c>
    </row>
    <row r="131" spans="2:65" s="12" customFormat="1">
      <c r="B131" s="145"/>
      <c r="D131" s="146" t="s">
        <v>127</v>
      </c>
      <c r="E131" s="147" t="s">
        <v>19</v>
      </c>
      <c r="F131" s="148" t="s">
        <v>324</v>
      </c>
      <c r="H131" s="147" t="s">
        <v>19</v>
      </c>
      <c r="I131" s="149"/>
      <c r="L131" s="145"/>
      <c r="M131" s="150"/>
      <c r="T131" s="151"/>
      <c r="AT131" s="147" t="s">
        <v>127</v>
      </c>
      <c r="AU131" s="147" t="s">
        <v>80</v>
      </c>
      <c r="AV131" s="12" t="s">
        <v>78</v>
      </c>
      <c r="AW131" s="12" t="s">
        <v>31</v>
      </c>
      <c r="AX131" s="12" t="s">
        <v>70</v>
      </c>
      <c r="AY131" s="147" t="s">
        <v>116</v>
      </c>
    </row>
    <row r="132" spans="2:65" s="13" customFormat="1">
      <c r="B132" s="152"/>
      <c r="D132" s="146" t="s">
        <v>127</v>
      </c>
      <c r="E132" s="153" t="s">
        <v>19</v>
      </c>
      <c r="F132" s="154" t="s">
        <v>325</v>
      </c>
      <c r="H132" s="155">
        <v>250</v>
      </c>
      <c r="I132" s="156"/>
      <c r="L132" s="152"/>
      <c r="M132" s="157"/>
      <c r="T132" s="158"/>
      <c r="AT132" s="153" t="s">
        <v>127</v>
      </c>
      <c r="AU132" s="153" t="s">
        <v>80</v>
      </c>
      <c r="AV132" s="13" t="s">
        <v>80</v>
      </c>
      <c r="AW132" s="13" t="s">
        <v>31</v>
      </c>
      <c r="AX132" s="13" t="s">
        <v>70</v>
      </c>
      <c r="AY132" s="153" t="s">
        <v>116</v>
      </c>
    </row>
    <row r="133" spans="2:65" s="12" customFormat="1">
      <c r="B133" s="145"/>
      <c r="D133" s="146" t="s">
        <v>127</v>
      </c>
      <c r="E133" s="147" t="s">
        <v>19</v>
      </c>
      <c r="F133" s="148" t="s">
        <v>326</v>
      </c>
      <c r="H133" s="147" t="s">
        <v>19</v>
      </c>
      <c r="I133" s="149"/>
      <c r="L133" s="145"/>
      <c r="M133" s="150"/>
      <c r="T133" s="151"/>
      <c r="AT133" s="147" t="s">
        <v>127</v>
      </c>
      <c r="AU133" s="147" t="s">
        <v>80</v>
      </c>
      <c r="AV133" s="12" t="s">
        <v>78</v>
      </c>
      <c r="AW133" s="12" t="s">
        <v>31</v>
      </c>
      <c r="AX133" s="12" t="s">
        <v>70</v>
      </c>
      <c r="AY133" s="147" t="s">
        <v>116</v>
      </c>
    </row>
    <row r="134" spans="2:65" s="13" customFormat="1">
      <c r="B134" s="152"/>
      <c r="D134" s="146" t="s">
        <v>127</v>
      </c>
      <c r="E134" s="153" t="s">
        <v>19</v>
      </c>
      <c r="F134" s="154" t="s">
        <v>327</v>
      </c>
      <c r="H134" s="155">
        <v>-27.9</v>
      </c>
      <c r="I134" s="156"/>
      <c r="L134" s="152"/>
      <c r="M134" s="157"/>
      <c r="T134" s="158"/>
      <c r="AT134" s="153" t="s">
        <v>127</v>
      </c>
      <c r="AU134" s="153" t="s">
        <v>80</v>
      </c>
      <c r="AV134" s="13" t="s">
        <v>80</v>
      </c>
      <c r="AW134" s="13" t="s">
        <v>31</v>
      </c>
      <c r="AX134" s="13" t="s">
        <v>70</v>
      </c>
      <c r="AY134" s="153" t="s">
        <v>116</v>
      </c>
    </row>
    <row r="135" spans="2:65" s="14" customFormat="1">
      <c r="B135" s="159"/>
      <c r="D135" s="146" t="s">
        <v>127</v>
      </c>
      <c r="E135" s="160" t="s">
        <v>19</v>
      </c>
      <c r="F135" s="161" t="s">
        <v>130</v>
      </c>
      <c r="H135" s="162">
        <v>222.1</v>
      </c>
      <c r="I135" s="163"/>
      <c r="L135" s="159"/>
      <c r="M135" s="164"/>
      <c r="T135" s="165"/>
      <c r="AT135" s="160" t="s">
        <v>127</v>
      </c>
      <c r="AU135" s="160" t="s">
        <v>80</v>
      </c>
      <c r="AV135" s="14" t="s">
        <v>123</v>
      </c>
      <c r="AW135" s="14" t="s">
        <v>31</v>
      </c>
      <c r="AX135" s="14" t="s">
        <v>78</v>
      </c>
      <c r="AY135" s="160" t="s">
        <v>116</v>
      </c>
    </row>
    <row r="136" spans="2:65" s="1" customFormat="1" ht="16.5" customHeight="1">
      <c r="B136" s="33"/>
      <c r="C136" s="128" t="s">
        <v>158</v>
      </c>
      <c r="D136" s="128" t="s">
        <v>118</v>
      </c>
      <c r="E136" s="129" t="s">
        <v>332</v>
      </c>
      <c r="F136" s="130" t="s">
        <v>333</v>
      </c>
      <c r="G136" s="131" t="s">
        <v>294</v>
      </c>
      <c r="H136" s="132">
        <v>28.2</v>
      </c>
      <c r="I136" s="133"/>
      <c r="J136" s="134">
        <f>ROUND(I136*H136,2)</f>
        <v>0</v>
      </c>
      <c r="K136" s="130" t="s">
        <v>122</v>
      </c>
      <c r="L136" s="33"/>
      <c r="M136" s="135" t="s">
        <v>19</v>
      </c>
      <c r="N136" s="136" t="s">
        <v>41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123</v>
      </c>
      <c r="AT136" s="139" t="s">
        <v>118</v>
      </c>
      <c r="AU136" s="139" t="s">
        <v>80</v>
      </c>
      <c r="AY136" s="18" t="s">
        <v>116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8" t="s">
        <v>78</v>
      </c>
      <c r="BK136" s="140">
        <f>ROUND(I136*H136,2)</f>
        <v>0</v>
      </c>
      <c r="BL136" s="18" t="s">
        <v>123</v>
      </c>
      <c r="BM136" s="139" t="s">
        <v>334</v>
      </c>
    </row>
    <row r="137" spans="2:65" s="1" customFormat="1">
      <c r="B137" s="33"/>
      <c r="D137" s="141" t="s">
        <v>125</v>
      </c>
      <c r="F137" s="142" t="s">
        <v>335</v>
      </c>
      <c r="I137" s="143"/>
      <c r="L137" s="33"/>
      <c r="M137" s="144"/>
      <c r="T137" s="54"/>
      <c r="AT137" s="18" t="s">
        <v>125</v>
      </c>
      <c r="AU137" s="18" t="s">
        <v>80</v>
      </c>
    </row>
    <row r="138" spans="2:65" s="12" customFormat="1">
      <c r="B138" s="145"/>
      <c r="D138" s="146" t="s">
        <v>127</v>
      </c>
      <c r="E138" s="147" t="s">
        <v>19</v>
      </c>
      <c r="F138" s="148" t="s">
        <v>314</v>
      </c>
      <c r="H138" s="147" t="s">
        <v>19</v>
      </c>
      <c r="I138" s="149"/>
      <c r="L138" s="145"/>
      <c r="M138" s="150"/>
      <c r="T138" s="151"/>
      <c r="AT138" s="147" t="s">
        <v>127</v>
      </c>
      <c r="AU138" s="147" t="s">
        <v>80</v>
      </c>
      <c r="AV138" s="12" t="s">
        <v>78</v>
      </c>
      <c r="AW138" s="12" t="s">
        <v>31</v>
      </c>
      <c r="AX138" s="12" t="s">
        <v>70</v>
      </c>
      <c r="AY138" s="147" t="s">
        <v>116</v>
      </c>
    </row>
    <row r="139" spans="2:65" s="13" customFormat="1">
      <c r="B139" s="152"/>
      <c r="D139" s="146" t="s">
        <v>127</v>
      </c>
      <c r="E139" s="153" t="s">
        <v>19</v>
      </c>
      <c r="F139" s="154" t="s">
        <v>315</v>
      </c>
      <c r="H139" s="155">
        <v>28.2</v>
      </c>
      <c r="I139" s="156"/>
      <c r="L139" s="152"/>
      <c r="M139" s="157"/>
      <c r="T139" s="158"/>
      <c r="AT139" s="153" t="s">
        <v>127</v>
      </c>
      <c r="AU139" s="153" t="s">
        <v>80</v>
      </c>
      <c r="AV139" s="13" t="s">
        <v>80</v>
      </c>
      <c r="AW139" s="13" t="s">
        <v>31</v>
      </c>
      <c r="AX139" s="13" t="s">
        <v>70</v>
      </c>
      <c r="AY139" s="153" t="s">
        <v>116</v>
      </c>
    </row>
    <row r="140" spans="2:65" s="15" customFormat="1">
      <c r="B140" s="180"/>
      <c r="D140" s="146" t="s">
        <v>127</v>
      </c>
      <c r="E140" s="181" t="s">
        <v>277</v>
      </c>
      <c r="F140" s="182" t="s">
        <v>336</v>
      </c>
      <c r="H140" s="183">
        <v>28.2</v>
      </c>
      <c r="I140" s="184"/>
      <c r="L140" s="180"/>
      <c r="M140" s="185"/>
      <c r="T140" s="186"/>
      <c r="AT140" s="181" t="s">
        <v>127</v>
      </c>
      <c r="AU140" s="181" t="s">
        <v>80</v>
      </c>
      <c r="AV140" s="15" t="s">
        <v>137</v>
      </c>
      <c r="AW140" s="15" t="s">
        <v>31</v>
      </c>
      <c r="AX140" s="15" t="s">
        <v>70</v>
      </c>
      <c r="AY140" s="181" t="s">
        <v>116</v>
      </c>
    </row>
    <row r="141" spans="2:65" s="14" customFormat="1">
      <c r="B141" s="159"/>
      <c r="D141" s="146" t="s">
        <v>127</v>
      </c>
      <c r="E141" s="160" t="s">
        <v>19</v>
      </c>
      <c r="F141" s="161" t="s">
        <v>130</v>
      </c>
      <c r="H141" s="162">
        <v>28.2</v>
      </c>
      <c r="I141" s="163"/>
      <c r="L141" s="159"/>
      <c r="M141" s="164"/>
      <c r="T141" s="165"/>
      <c r="AT141" s="160" t="s">
        <v>127</v>
      </c>
      <c r="AU141" s="160" t="s">
        <v>80</v>
      </c>
      <c r="AV141" s="14" t="s">
        <v>123</v>
      </c>
      <c r="AW141" s="14" t="s">
        <v>31</v>
      </c>
      <c r="AX141" s="14" t="s">
        <v>78</v>
      </c>
      <c r="AY141" s="160" t="s">
        <v>116</v>
      </c>
    </row>
    <row r="142" spans="2:65" s="1" customFormat="1" ht="33" customHeight="1">
      <c r="B142" s="33"/>
      <c r="C142" s="128" t="s">
        <v>166</v>
      </c>
      <c r="D142" s="128" t="s">
        <v>118</v>
      </c>
      <c r="E142" s="129" t="s">
        <v>337</v>
      </c>
      <c r="F142" s="130" t="s">
        <v>338</v>
      </c>
      <c r="G142" s="131" t="s">
        <v>121</v>
      </c>
      <c r="H142" s="132">
        <v>430</v>
      </c>
      <c r="I142" s="133"/>
      <c r="J142" s="134">
        <f>ROUND(I142*H142,2)</f>
        <v>0</v>
      </c>
      <c r="K142" s="130" t="s">
        <v>122</v>
      </c>
      <c r="L142" s="33"/>
      <c r="M142" s="135" t="s">
        <v>19</v>
      </c>
      <c r="N142" s="136" t="s">
        <v>41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123</v>
      </c>
      <c r="AT142" s="139" t="s">
        <v>118</v>
      </c>
      <c r="AU142" s="139" t="s">
        <v>80</v>
      </c>
      <c r="AY142" s="18" t="s">
        <v>116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8" t="s">
        <v>78</v>
      </c>
      <c r="BK142" s="140">
        <f>ROUND(I142*H142,2)</f>
        <v>0</v>
      </c>
      <c r="BL142" s="18" t="s">
        <v>123</v>
      </c>
      <c r="BM142" s="139" t="s">
        <v>339</v>
      </c>
    </row>
    <row r="143" spans="2:65" s="1" customFormat="1">
      <c r="B143" s="33"/>
      <c r="D143" s="141" t="s">
        <v>125</v>
      </c>
      <c r="F143" s="142" t="s">
        <v>340</v>
      </c>
      <c r="I143" s="143"/>
      <c r="L143" s="33"/>
      <c r="M143" s="144"/>
      <c r="T143" s="54"/>
      <c r="AT143" s="18" t="s">
        <v>125</v>
      </c>
      <c r="AU143" s="18" t="s">
        <v>80</v>
      </c>
    </row>
    <row r="144" spans="2:65" s="12" customFormat="1">
      <c r="B144" s="145"/>
      <c r="D144" s="146" t="s">
        <v>127</v>
      </c>
      <c r="E144" s="147" t="s">
        <v>19</v>
      </c>
      <c r="F144" s="148" t="s">
        <v>324</v>
      </c>
      <c r="H144" s="147" t="s">
        <v>19</v>
      </c>
      <c r="I144" s="149"/>
      <c r="L144" s="145"/>
      <c r="M144" s="150"/>
      <c r="T144" s="151"/>
      <c r="AT144" s="147" t="s">
        <v>127</v>
      </c>
      <c r="AU144" s="147" t="s">
        <v>80</v>
      </c>
      <c r="AV144" s="12" t="s">
        <v>78</v>
      </c>
      <c r="AW144" s="12" t="s">
        <v>31</v>
      </c>
      <c r="AX144" s="12" t="s">
        <v>70</v>
      </c>
      <c r="AY144" s="147" t="s">
        <v>116</v>
      </c>
    </row>
    <row r="145" spans="2:65" s="12" customFormat="1">
      <c r="B145" s="145"/>
      <c r="D145" s="146" t="s">
        <v>127</v>
      </c>
      <c r="E145" s="147" t="s">
        <v>19</v>
      </c>
      <c r="F145" s="148" t="s">
        <v>341</v>
      </c>
      <c r="H145" s="147" t="s">
        <v>19</v>
      </c>
      <c r="I145" s="149"/>
      <c r="L145" s="145"/>
      <c r="M145" s="150"/>
      <c r="T145" s="151"/>
      <c r="AT145" s="147" t="s">
        <v>127</v>
      </c>
      <c r="AU145" s="147" t="s">
        <v>80</v>
      </c>
      <c r="AV145" s="12" t="s">
        <v>78</v>
      </c>
      <c r="AW145" s="12" t="s">
        <v>31</v>
      </c>
      <c r="AX145" s="12" t="s">
        <v>70</v>
      </c>
      <c r="AY145" s="147" t="s">
        <v>116</v>
      </c>
    </row>
    <row r="146" spans="2:65" s="13" customFormat="1">
      <c r="B146" s="152"/>
      <c r="D146" s="146" t="s">
        <v>127</v>
      </c>
      <c r="E146" s="153" t="s">
        <v>19</v>
      </c>
      <c r="F146" s="154" t="s">
        <v>342</v>
      </c>
      <c r="H146" s="155">
        <v>430</v>
      </c>
      <c r="I146" s="156"/>
      <c r="L146" s="152"/>
      <c r="M146" s="157"/>
      <c r="T146" s="158"/>
      <c r="AT146" s="153" t="s">
        <v>127</v>
      </c>
      <c r="AU146" s="153" t="s">
        <v>80</v>
      </c>
      <c r="AV146" s="13" t="s">
        <v>80</v>
      </c>
      <c r="AW146" s="13" t="s">
        <v>31</v>
      </c>
      <c r="AX146" s="13" t="s">
        <v>70</v>
      </c>
      <c r="AY146" s="153" t="s">
        <v>116</v>
      </c>
    </row>
    <row r="147" spans="2:65" s="14" customFormat="1">
      <c r="B147" s="159"/>
      <c r="D147" s="146" t="s">
        <v>127</v>
      </c>
      <c r="E147" s="160" t="s">
        <v>19</v>
      </c>
      <c r="F147" s="161" t="s">
        <v>130</v>
      </c>
      <c r="H147" s="162">
        <v>430</v>
      </c>
      <c r="I147" s="163"/>
      <c r="L147" s="159"/>
      <c r="M147" s="164"/>
      <c r="T147" s="165"/>
      <c r="AT147" s="160" t="s">
        <v>127</v>
      </c>
      <c r="AU147" s="160" t="s">
        <v>80</v>
      </c>
      <c r="AV147" s="14" t="s">
        <v>123</v>
      </c>
      <c r="AW147" s="14" t="s">
        <v>31</v>
      </c>
      <c r="AX147" s="14" t="s">
        <v>78</v>
      </c>
      <c r="AY147" s="160" t="s">
        <v>116</v>
      </c>
    </row>
    <row r="148" spans="2:65" s="1" customFormat="1" ht="24.15" customHeight="1">
      <c r="B148" s="33"/>
      <c r="C148" s="128" t="s">
        <v>135</v>
      </c>
      <c r="D148" s="128" t="s">
        <v>118</v>
      </c>
      <c r="E148" s="129" t="s">
        <v>343</v>
      </c>
      <c r="F148" s="130" t="s">
        <v>344</v>
      </c>
      <c r="G148" s="131" t="s">
        <v>121</v>
      </c>
      <c r="H148" s="132">
        <v>430</v>
      </c>
      <c r="I148" s="133"/>
      <c r="J148" s="134">
        <f>ROUND(I148*H148,2)</f>
        <v>0</v>
      </c>
      <c r="K148" s="130" t="s">
        <v>122</v>
      </c>
      <c r="L148" s="33"/>
      <c r="M148" s="135" t="s">
        <v>19</v>
      </c>
      <c r="N148" s="136" t="s">
        <v>41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123</v>
      </c>
      <c r="AT148" s="139" t="s">
        <v>118</v>
      </c>
      <c r="AU148" s="139" t="s">
        <v>80</v>
      </c>
      <c r="AY148" s="18" t="s">
        <v>116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78</v>
      </c>
      <c r="BK148" s="140">
        <f>ROUND(I148*H148,2)</f>
        <v>0</v>
      </c>
      <c r="BL148" s="18" t="s">
        <v>123</v>
      </c>
      <c r="BM148" s="139" t="s">
        <v>345</v>
      </c>
    </row>
    <row r="149" spans="2:65" s="1" customFormat="1">
      <c r="B149" s="33"/>
      <c r="D149" s="141" t="s">
        <v>125</v>
      </c>
      <c r="F149" s="142" t="s">
        <v>346</v>
      </c>
      <c r="I149" s="143"/>
      <c r="L149" s="33"/>
      <c r="M149" s="144"/>
      <c r="T149" s="54"/>
      <c r="AT149" s="18" t="s">
        <v>125</v>
      </c>
      <c r="AU149" s="18" t="s">
        <v>80</v>
      </c>
    </row>
    <row r="150" spans="2:65" s="12" customFormat="1">
      <c r="B150" s="145"/>
      <c r="D150" s="146" t="s">
        <v>127</v>
      </c>
      <c r="E150" s="147" t="s">
        <v>19</v>
      </c>
      <c r="F150" s="148" t="s">
        <v>324</v>
      </c>
      <c r="H150" s="147" t="s">
        <v>19</v>
      </c>
      <c r="I150" s="149"/>
      <c r="L150" s="145"/>
      <c r="M150" s="150"/>
      <c r="T150" s="151"/>
      <c r="AT150" s="147" t="s">
        <v>127</v>
      </c>
      <c r="AU150" s="147" t="s">
        <v>80</v>
      </c>
      <c r="AV150" s="12" t="s">
        <v>78</v>
      </c>
      <c r="AW150" s="12" t="s">
        <v>31</v>
      </c>
      <c r="AX150" s="12" t="s">
        <v>70</v>
      </c>
      <c r="AY150" s="147" t="s">
        <v>116</v>
      </c>
    </row>
    <row r="151" spans="2:65" s="12" customFormat="1">
      <c r="B151" s="145"/>
      <c r="D151" s="146" t="s">
        <v>127</v>
      </c>
      <c r="E151" s="147" t="s">
        <v>19</v>
      </c>
      <c r="F151" s="148" t="s">
        <v>341</v>
      </c>
      <c r="H151" s="147" t="s">
        <v>19</v>
      </c>
      <c r="I151" s="149"/>
      <c r="L151" s="145"/>
      <c r="M151" s="150"/>
      <c r="T151" s="151"/>
      <c r="AT151" s="147" t="s">
        <v>127</v>
      </c>
      <c r="AU151" s="147" t="s">
        <v>80</v>
      </c>
      <c r="AV151" s="12" t="s">
        <v>78</v>
      </c>
      <c r="AW151" s="12" t="s">
        <v>31</v>
      </c>
      <c r="AX151" s="12" t="s">
        <v>70</v>
      </c>
      <c r="AY151" s="147" t="s">
        <v>116</v>
      </c>
    </row>
    <row r="152" spans="2:65" s="13" customFormat="1">
      <c r="B152" s="152"/>
      <c r="D152" s="146" t="s">
        <v>127</v>
      </c>
      <c r="E152" s="153" t="s">
        <v>19</v>
      </c>
      <c r="F152" s="154" t="s">
        <v>342</v>
      </c>
      <c r="H152" s="155">
        <v>430</v>
      </c>
      <c r="I152" s="156"/>
      <c r="L152" s="152"/>
      <c r="M152" s="157"/>
      <c r="T152" s="158"/>
      <c r="AT152" s="153" t="s">
        <v>127</v>
      </c>
      <c r="AU152" s="153" t="s">
        <v>80</v>
      </c>
      <c r="AV152" s="13" t="s">
        <v>80</v>
      </c>
      <c r="AW152" s="13" t="s">
        <v>31</v>
      </c>
      <c r="AX152" s="13" t="s">
        <v>70</v>
      </c>
      <c r="AY152" s="153" t="s">
        <v>116</v>
      </c>
    </row>
    <row r="153" spans="2:65" s="14" customFormat="1">
      <c r="B153" s="159"/>
      <c r="D153" s="146" t="s">
        <v>127</v>
      </c>
      <c r="E153" s="160" t="s">
        <v>19</v>
      </c>
      <c r="F153" s="161" t="s">
        <v>130</v>
      </c>
      <c r="H153" s="162">
        <v>430</v>
      </c>
      <c r="I153" s="163"/>
      <c r="L153" s="159"/>
      <c r="M153" s="164"/>
      <c r="T153" s="165"/>
      <c r="AT153" s="160" t="s">
        <v>127</v>
      </c>
      <c r="AU153" s="160" t="s">
        <v>80</v>
      </c>
      <c r="AV153" s="14" t="s">
        <v>123</v>
      </c>
      <c r="AW153" s="14" t="s">
        <v>31</v>
      </c>
      <c r="AX153" s="14" t="s">
        <v>78</v>
      </c>
      <c r="AY153" s="160" t="s">
        <v>116</v>
      </c>
    </row>
    <row r="154" spans="2:65" s="1" customFormat="1" ht="16.5" customHeight="1">
      <c r="B154" s="33"/>
      <c r="C154" s="170" t="s">
        <v>177</v>
      </c>
      <c r="D154" s="170" t="s">
        <v>328</v>
      </c>
      <c r="E154" s="171" t="s">
        <v>347</v>
      </c>
      <c r="F154" s="172" t="s">
        <v>348</v>
      </c>
      <c r="G154" s="173" t="s">
        <v>349</v>
      </c>
      <c r="H154" s="174">
        <v>12.9</v>
      </c>
      <c r="I154" s="175"/>
      <c r="J154" s="176">
        <f>ROUND(I154*H154,2)</f>
        <v>0</v>
      </c>
      <c r="K154" s="172" t="s">
        <v>122</v>
      </c>
      <c r="L154" s="177"/>
      <c r="M154" s="178" t="s">
        <v>19</v>
      </c>
      <c r="N154" s="179" t="s">
        <v>41</v>
      </c>
      <c r="P154" s="137">
        <f>O154*H154</f>
        <v>0</v>
      </c>
      <c r="Q154" s="137">
        <v>1E-3</v>
      </c>
      <c r="R154" s="137">
        <f>Q154*H154</f>
        <v>1.29E-2</v>
      </c>
      <c r="S154" s="137">
        <v>0</v>
      </c>
      <c r="T154" s="138">
        <f>S154*H154</f>
        <v>0</v>
      </c>
      <c r="AR154" s="139" t="s">
        <v>166</v>
      </c>
      <c r="AT154" s="139" t="s">
        <v>328</v>
      </c>
      <c r="AU154" s="139" t="s">
        <v>80</v>
      </c>
      <c r="AY154" s="18" t="s">
        <v>116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8" t="s">
        <v>78</v>
      </c>
      <c r="BK154" s="140">
        <f>ROUND(I154*H154,2)</f>
        <v>0</v>
      </c>
      <c r="BL154" s="18" t="s">
        <v>123</v>
      </c>
      <c r="BM154" s="139" t="s">
        <v>350</v>
      </c>
    </row>
    <row r="155" spans="2:65" s="13" customFormat="1">
      <c r="B155" s="152"/>
      <c r="D155" s="146" t="s">
        <v>127</v>
      </c>
      <c r="F155" s="154" t="s">
        <v>351</v>
      </c>
      <c r="H155" s="155">
        <v>12.9</v>
      </c>
      <c r="I155" s="156"/>
      <c r="L155" s="152"/>
      <c r="M155" s="157"/>
      <c r="T155" s="158"/>
      <c r="AT155" s="153" t="s">
        <v>127</v>
      </c>
      <c r="AU155" s="153" t="s">
        <v>80</v>
      </c>
      <c r="AV155" s="13" t="s">
        <v>80</v>
      </c>
      <c r="AW155" s="13" t="s">
        <v>4</v>
      </c>
      <c r="AX155" s="13" t="s">
        <v>78</v>
      </c>
      <c r="AY155" s="153" t="s">
        <v>116</v>
      </c>
    </row>
    <row r="156" spans="2:65" s="1" customFormat="1" ht="21.75" customHeight="1">
      <c r="B156" s="33"/>
      <c r="C156" s="128" t="s">
        <v>180</v>
      </c>
      <c r="D156" s="128" t="s">
        <v>118</v>
      </c>
      <c r="E156" s="129" t="s">
        <v>352</v>
      </c>
      <c r="F156" s="130" t="s">
        <v>353</v>
      </c>
      <c r="G156" s="131" t="s">
        <v>121</v>
      </c>
      <c r="H156" s="132">
        <v>95.474999999999994</v>
      </c>
      <c r="I156" s="133"/>
      <c r="J156" s="134">
        <f>ROUND(I156*H156,2)</f>
        <v>0</v>
      </c>
      <c r="K156" s="130" t="s">
        <v>122</v>
      </c>
      <c r="L156" s="33"/>
      <c r="M156" s="135" t="s">
        <v>19</v>
      </c>
      <c r="N156" s="136" t="s">
        <v>41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123</v>
      </c>
      <c r="AT156" s="139" t="s">
        <v>118</v>
      </c>
      <c r="AU156" s="139" t="s">
        <v>80</v>
      </c>
      <c r="AY156" s="18" t="s">
        <v>116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8" t="s">
        <v>78</v>
      </c>
      <c r="BK156" s="140">
        <f>ROUND(I156*H156,2)</f>
        <v>0</v>
      </c>
      <c r="BL156" s="18" t="s">
        <v>123</v>
      </c>
      <c r="BM156" s="139" t="s">
        <v>354</v>
      </c>
    </row>
    <row r="157" spans="2:65" s="1" customFormat="1">
      <c r="B157" s="33"/>
      <c r="D157" s="141" t="s">
        <v>125</v>
      </c>
      <c r="F157" s="142" t="s">
        <v>355</v>
      </c>
      <c r="I157" s="143"/>
      <c r="L157" s="33"/>
      <c r="M157" s="144"/>
      <c r="T157" s="54"/>
      <c r="AT157" s="18" t="s">
        <v>125</v>
      </c>
      <c r="AU157" s="18" t="s">
        <v>80</v>
      </c>
    </row>
    <row r="158" spans="2:65" s="12" customFormat="1">
      <c r="B158" s="145"/>
      <c r="D158" s="146" t="s">
        <v>127</v>
      </c>
      <c r="E158" s="147" t="s">
        <v>19</v>
      </c>
      <c r="F158" s="148" t="s">
        <v>356</v>
      </c>
      <c r="H158" s="147" t="s">
        <v>19</v>
      </c>
      <c r="I158" s="149"/>
      <c r="L158" s="145"/>
      <c r="M158" s="150"/>
      <c r="T158" s="151"/>
      <c r="AT158" s="147" t="s">
        <v>127</v>
      </c>
      <c r="AU158" s="147" t="s">
        <v>80</v>
      </c>
      <c r="AV158" s="12" t="s">
        <v>78</v>
      </c>
      <c r="AW158" s="12" t="s">
        <v>31</v>
      </c>
      <c r="AX158" s="12" t="s">
        <v>70</v>
      </c>
      <c r="AY158" s="147" t="s">
        <v>116</v>
      </c>
    </row>
    <row r="159" spans="2:65" s="13" customFormat="1">
      <c r="B159" s="152"/>
      <c r="D159" s="146" t="s">
        <v>127</v>
      </c>
      <c r="E159" s="153" t="s">
        <v>19</v>
      </c>
      <c r="F159" s="154" t="s">
        <v>357</v>
      </c>
      <c r="H159" s="155">
        <v>82.5</v>
      </c>
      <c r="I159" s="156"/>
      <c r="L159" s="152"/>
      <c r="M159" s="157"/>
      <c r="T159" s="158"/>
      <c r="AT159" s="153" t="s">
        <v>127</v>
      </c>
      <c r="AU159" s="153" t="s">
        <v>80</v>
      </c>
      <c r="AV159" s="13" t="s">
        <v>80</v>
      </c>
      <c r="AW159" s="13" t="s">
        <v>31</v>
      </c>
      <c r="AX159" s="13" t="s">
        <v>70</v>
      </c>
      <c r="AY159" s="153" t="s">
        <v>116</v>
      </c>
    </row>
    <row r="160" spans="2:65" s="12" customFormat="1">
      <c r="B160" s="145"/>
      <c r="D160" s="146" t="s">
        <v>127</v>
      </c>
      <c r="E160" s="147" t="s">
        <v>19</v>
      </c>
      <c r="F160" s="148" t="s">
        <v>358</v>
      </c>
      <c r="H160" s="147" t="s">
        <v>19</v>
      </c>
      <c r="I160" s="149"/>
      <c r="L160" s="145"/>
      <c r="M160" s="150"/>
      <c r="T160" s="151"/>
      <c r="AT160" s="147" t="s">
        <v>127</v>
      </c>
      <c r="AU160" s="147" t="s">
        <v>80</v>
      </c>
      <c r="AV160" s="12" t="s">
        <v>78</v>
      </c>
      <c r="AW160" s="12" t="s">
        <v>31</v>
      </c>
      <c r="AX160" s="12" t="s">
        <v>70</v>
      </c>
      <c r="AY160" s="147" t="s">
        <v>116</v>
      </c>
    </row>
    <row r="161" spans="2:65" s="13" customFormat="1">
      <c r="B161" s="152"/>
      <c r="D161" s="146" t="s">
        <v>127</v>
      </c>
      <c r="E161" s="153" t="s">
        <v>19</v>
      </c>
      <c r="F161" s="154" t="s">
        <v>359</v>
      </c>
      <c r="H161" s="155">
        <v>12.975</v>
      </c>
      <c r="I161" s="156"/>
      <c r="L161" s="152"/>
      <c r="M161" s="157"/>
      <c r="T161" s="158"/>
      <c r="AT161" s="153" t="s">
        <v>127</v>
      </c>
      <c r="AU161" s="153" t="s">
        <v>80</v>
      </c>
      <c r="AV161" s="13" t="s">
        <v>80</v>
      </c>
      <c r="AW161" s="13" t="s">
        <v>31</v>
      </c>
      <c r="AX161" s="13" t="s">
        <v>70</v>
      </c>
      <c r="AY161" s="153" t="s">
        <v>116</v>
      </c>
    </row>
    <row r="162" spans="2:65" s="14" customFormat="1">
      <c r="B162" s="159"/>
      <c r="D162" s="146" t="s">
        <v>127</v>
      </c>
      <c r="E162" s="160" t="s">
        <v>19</v>
      </c>
      <c r="F162" s="161" t="s">
        <v>130</v>
      </c>
      <c r="H162" s="162">
        <v>95.474999999999994</v>
      </c>
      <c r="I162" s="163"/>
      <c r="L162" s="159"/>
      <c r="M162" s="164"/>
      <c r="T162" s="165"/>
      <c r="AT162" s="160" t="s">
        <v>127</v>
      </c>
      <c r="AU162" s="160" t="s">
        <v>80</v>
      </c>
      <c r="AV162" s="14" t="s">
        <v>123</v>
      </c>
      <c r="AW162" s="14" t="s">
        <v>31</v>
      </c>
      <c r="AX162" s="14" t="s">
        <v>78</v>
      </c>
      <c r="AY162" s="160" t="s">
        <v>116</v>
      </c>
    </row>
    <row r="163" spans="2:65" s="1" customFormat="1" ht="24.15" customHeight="1">
      <c r="B163" s="33"/>
      <c r="C163" s="128" t="s">
        <v>8</v>
      </c>
      <c r="D163" s="128" t="s">
        <v>118</v>
      </c>
      <c r="E163" s="129" t="s">
        <v>360</v>
      </c>
      <c r="F163" s="130" t="s">
        <v>361</v>
      </c>
      <c r="G163" s="131" t="s">
        <v>121</v>
      </c>
      <c r="H163" s="132">
        <v>585</v>
      </c>
      <c r="I163" s="133"/>
      <c r="J163" s="134">
        <f>ROUND(I163*H163,2)</f>
        <v>0</v>
      </c>
      <c r="K163" s="130" t="s">
        <v>19</v>
      </c>
      <c r="L163" s="33"/>
      <c r="M163" s="135" t="s">
        <v>19</v>
      </c>
      <c r="N163" s="136" t="s">
        <v>41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123</v>
      </c>
      <c r="AT163" s="139" t="s">
        <v>118</v>
      </c>
      <c r="AU163" s="139" t="s">
        <v>80</v>
      </c>
      <c r="AY163" s="18" t="s">
        <v>116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78</v>
      </c>
      <c r="BK163" s="140">
        <f>ROUND(I163*H163,2)</f>
        <v>0</v>
      </c>
      <c r="BL163" s="18" t="s">
        <v>123</v>
      </c>
      <c r="BM163" s="139" t="s">
        <v>362</v>
      </c>
    </row>
    <row r="164" spans="2:65" s="1" customFormat="1" ht="19.2">
      <c r="B164" s="33"/>
      <c r="D164" s="146" t="s">
        <v>363</v>
      </c>
      <c r="F164" s="187" t="s">
        <v>364</v>
      </c>
      <c r="I164" s="143"/>
      <c r="L164" s="33"/>
      <c r="M164" s="144"/>
      <c r="T164" s="54"/>
      <c r="AT164" s="18" t="s">
        <v>363</v>
      </c>
      <c r="AU164" s="18" t="s">
        <v>80</v>
      </c>
    </row>
    <row r="165" spans="2:65" s="12" customFormat="1">
      <c r="B165" s="145"/>
      <c r="D165" s="146" t="s">
        <v>127</v>
      </c>
      <c r="E165" s="147" t="s">
        <v>19</v>
      </c>
      <c r="F165" s="148" t="s">
        <v>365</v>
      </c>
      <c r="H165" s="147" t="s">
        <v>19</v>
      </c>
      <c r="I165" s="149"/>
      <c r="L165" s="145"/>
      <c r="M165" s="150"/>
      <c r="T165" s="151"/>
      <c r="AT165" s="147" t="s">
        <v>127</v>
      </c>
      <c r="AU165" s="147" t="s">
        <v>80</v>
      </c>
      <c r="AV165" s="12" t="s">
        <v>78</v>
      </c>
      <c r="AW165" s="12" t="s">
        <v>31</v>
      </c>
      <c r="AX165" s="12" t="s">
        <v>70</v>
      </c>
      <c r="AY165" s="147" t="s">
        <v>116</v>
      </c>
    </row>
    <row r="166" spans="2:65" s="12" customFormat="1">
      <c r="B166" s="145"/>
      <c r="D166" s="146" t="s">
        <v>127</v>
      </c>
      <c r="E166" s="147" t="s">
        <v>19</v>
      </c>
      <c r="F166" s="148" t="s">
        <v>366</v>
      </c>
      <c r="H166" s="147" t="s">
        <v>19</v>
      </c>
      <c r="I166" s="149"/>
      <c r="L166" s="145"/>
      <c r="M166" s="150"/>
      <c r="T166" s="151"/>
      <c r="AT166" s="147" t="s">
        <v>127</v>
      </c>
      <c r="AU166" s="147" t="s">
        <v>80</v>
      </c>
      <c r="AV166" s="12" t="s">
        <v>78</v>
      </c>
      <c r="AW166" s="12" t="s">
        <v>31</v>
      </c>
      <c r="AX166" s="12" t="s">
        <v>70</v>
      </c>
      <c r="AY166" s="147" t="s">
        <v>116</v>
      </c>
    </row>
    <row r="167" spans="2:65" s="13" customFormat="1">
      <c r="B167" s="152"/>
      <c r="D167" s="146" t="s">
        <v>127</v>
      </c>
      <c r="E167" s="153" t="s">
        <v>19</v>
      </c>
      <c r="F167" s="154" t="s">
        <v>367</v>
      </c>
      <c r="H167" s="155">
        <v>585</v>
      </c>
      <c r="I167" s="156"/>
      <c r="L167" s="152"/>
      <c r="M167" s="157"/>
      <c r="T167" s="158"/>
      <c r="AT167" s="153" t="s">
        <v>127</v>
      </c>
      <c r="AU167" s="153" t="s">
        <v>80</v>
      </c>
      <c r="AV167" s="13" t="s">
        <v>80</v>
      </c>
      <c r="AW167" s="13" t="s">
        <v>31</v>
      </c>
      <c r="AX167" s="13" t="s">
        <v>78</v>
      </c>
      <c r="AY167" s="153" t="s">
        <v>116</v>
      </c>
    </row>
    <row r="168" spans="2:65" s="1" customFormat="1" ht="16.5" customHeight="1">
      <c r="B168" s="33"/>
      <c r="C168" s="128" t="s">
        <v>189</v>
      </c>
      <c r="D168" s="128" t="s">
        <v>118</v>
      </c>
      <c r="E168" s="129" t="s">
        <v>368</v>
      </c>
      <c r="F168" s="130" t="s">
        <v>369</v>
      </c>
      <c r="G168" s="131" t="s">
        <v>121</v>
      </c>
      <c r="H168" s="132">
        <v>462</v>
      </c>
      <c r="I168" s="133"/>
      <c r="J168" s="134">
        <f>ROUND(I168*H168,2)</f>
        <v>0</v>
      </c>
      <c r="K168" s="130" t="s">
        <v>19</v>
      </c>
      <c r="L168" s="33"/>
      <c r="M168" s="135" t="s">
        <v>19</v>
      </c>
      <c r="N168" s="136" t="s">
        <v>41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123</v>
      </c>
      <c r="AT168" s="139" t="s">
        <v>118</v>
      </c>
      <c r="AU168" s="139" t="s">
        <v>80</v>
      </c>
      <c r="AY168" s="18" t="s">
        <v>116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78</v>
      </c>
      <c r="BK168" s="140">
        <f>ROUND(I168*H168,2)</f>
        <v>0</v>
      </c>
      <c r="BL168" s="18" t="s">
        <v>123</v>
      </c>
      <c r="BM168" s="139" t="s">
        <v>370</v>
      </c>
    </row>
    <row r="169" spans="2:65" s="12" customFormat="1">
      <c r="B169" s="145"/>
      <c r="D169" s="146" t="s">
        <v>127</v>
      </c>
      <c r="E169" s="147" t="s">
        <v>19</v>
      </c>
      <c r="F169" s="148" t="s">
        <v>371</v>
      </c>
      <c r="H169" s="147" t="s">
        <v>19</v>
      </c>
      <c r="I169" s="149"/>
      <c r="L169" s="145"/>
      <c r="M169" s="150"/>
      <c r="T169" s="151"/>
      <c r="AT169" s="147" t="s">
        <v>127</v>
      </c>
      <c r="AU169" s="147" t="s">
        <v>80</v>
      </c>
      <c r="AV169" s="12" t="s">
        <v>78</v>
      </c>
      <c r="AW169" s="12" t="s">
        <v>31</v>
      </c>
      <c r="AX169" s="12" t="s">
        <v>70</v>
      </c>
      <c r="AY169" s="147" t="s">
        <v>116</v>
      </c>
    </row>
    <row r="170" spans="2:65" s="13" customFormat="1">
      <c r="B170" s="152"/>
      <c r="D170" s="146" t="s">
        <v>127</v>
      </c>
      <c r="E170" s="153" t="s">
        <v>19</v>
      </c>
      <c r="F170" s="154" t="s">
        <v>372</v>
      </c>
      <c r="H170" s="155">
        <v>462</v>
      </c>
      <c r="I170" s="156"/>
      <c r="L170" s="152"/>
      <c r="M170" s="157"/>
      <c r="T170" s="158"/>
      <c r="AT170" s="153" t="s">
        <v>127</v>
      </c>
      <c r="AU170" s="153" t="s">
        <v>80</v>
      </c>
      <c r="AV170" s="13" t="s">
        <v>80</v>
      </c>
      <c r="AW170" s="13" t="s">
        <v>31</v>
      </c>
      <c r="AX170" s="13" t="s">
        <v>70</v>
      </c>
      <c r="AY170" s="153" t="s">
        <v>116</v>
      </c>
    </row>
    <row r="171" spans="2:65" s="14" customFormat="1">
      <c r="B171" s="159"/>
      <c r="D171" s="146" t="s">
        <v>127</v>
      </c>
      <c r="E171" s="160" t="s">
        <v>19</v>
      </c>
      <c r="F171" s="161" t="s">
        <v>130</v>
      </c>
      <c r="H171" s="162">
        <v>462</v>
      </c>
      <c r="I171" s="163"/>
      <c r="L171" s="159"/>
      <c r="M171" s="164"/>
      <c r="T171" s="165"/>
      <c r="AT171" s="160" t="s">
        <v>127</v>
      </c>
      <c r="AU171" s="160" t="s">
        <v>80</v>
      </c>
      <c r="AV171" s="14" t="s">
        <v>123</v>
      </c>
      <c r="AW171" s="14" t="s">
        <v>31</v>
      </c>
      <c r="AX171" s="14" t="s">
        <v>78</v>
      </c>
      <c r="AY171" s="160" t="s">
        <v>116</v>
      </c>
    </row>
    <row r="172" spans="2:65" s="1" customFormat="1" ht="16.5" customHeight="1">
      <c r="B172" s="33"/>
      <c r="C172" s="170" t="s">
        <v>195</v>
      </c>
      <c r="D172" s="170" t="s">
        <v>328</v>
      </c>
      <c r="E172" s="171" t="s">
        <v>373</v>
      </c>
      <c r="F172" s="172" t="s">
        <v>374</v>
      </c>
      <c r="G172" s="173" t="s">
        <v>206</v>
      </c>
      <c r="H172" s="174">
        <v>261</v>
      </c>
      <c r="I172" s="175"/>
      <c r="J172" s="176">
        <f>ROUND(I172*H172,2)</f>
        <v>0</v>
      </c>
      <c r="K172" s="172" t="s">
        <v>19</v>
      </c>
      <c r="L172" s="177"/>
      <c r="M172" s="178" t="s">
        <v>19</v>
      </c>
      <c r="N172" s="179" t="s">
        <v>41</v>
      </c>
      <c r="P172" s="137">
        <f>O172*H172</f>
        <v>0</v>
      </c>
      <c r="Q172" s="137">
        <v>1</v>
      </c>
      <c r="R172" s="137">
        <f>Q172*H172</f>
        <v>261</v>
      </c>
      <c r="S172" s="137">
        <v>0</v>
      </c>
      <c r="T172" s="138">
        <f>S172*H172</f>
        <v>0</v>
      </c>
      <c r="AR172" s="139" t="s">
        <v>166</v>
      </c>
      <c r="AT172" s="139" t="s">
        <v>328</v>
      </c>
      <c r="AU172" s="139" t="s">
        <v>80</v>
      </c>
      <c r="AY172" s="18" t="s">
        <v>116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78</v>
      </c>
      <c r="BK172" s="140">
        <f>ROUND(I172*H172,2)</f>
        <v>0</v>
      </c>
      <c r="BL172" s="18" t="s">
        <v>123</v>
      </c>
      <c r="BM172" s="139" t="s">
        <v>375</v>
      </c>
    </row>
    <row r="173" spans="2:65" s="1" customFormat="1" ht="28.8">
      <c r="B173" s="33"/>
      <c r="D173" s="146" t="s">
        <v>363</v>
      </c>
      <c r="F173" s="187" t="s">
        <v>376</v>
      </c>
      <c r="I173" s="143"/>
      <c r="L173" s="33"/>
      <c r="M173" s="144"/>
      <c r="T173" s="54"/>
      <c r="AT173" s="18" t="s">
        <v>363</v>
      </c>
      <c r="AU173" s="18" t="s">
        <v>80</v>
      </c>
    </row>
    <row r="174" spans="2:65" s="12" customFormat="1">
      <c r="B174" s="145"/>
      <c r="D174" s="146" t="s">
        <v>127</v>
      </c>
      <c r="E174" s="147" t="s">
        <v>19</v>
      </c>
      <c r="F174" s="148" t="s">
        <v>377</v>
      </c>
      <c r="H174" s="147" t="s">
        <v>19</v>
      </c>
      <c r="I174" s="149"/>
      <c r="L174" s="145"/>
      <c r="M174" s="150"/>
      <c r="T174" s="151"/>
      <c r="AT174" s="147" t="s">
        <v>127</v>
      </c>
      <c r="AU174" s="147" t="s">
        <v>80</v>
      </c>
      <c r="AV174" s="12" t="s">
        <v>78</v>
      </c>
      <c r="AW174" s="12" t="s">
        <v>31</v>
      </c>
      <c r="AX174" s="12" t="s">
        <v>70</v>
      </c>
      <c r="AY174" s="147" t="s">
        <v>116</v>
      </c>
    </row>
    <row r="175" spans="2:65" s="13" customFormat="1">
      <c r="B175" s="152"/>
      <c r="D175" s="146" t="s">
        <v>127</v>
      </c>
      <c r="E175" s="153" t="s">
        <v>19</v>
      </c>
      <c r="F175" s="154" t="s">
        <v>378</v>
      </c>
      <c r="H175" s="155">
        <v>261</v>
      </c>
      <c r="I175" s="156"/>
      <c r="L175" s="152"/>
      <c r="M175" s="157"/>
      <c r="T175" s="158"/>
      <c r="AT175" s="153" t="s">
        <v>127</v>
      </c>
      <c r="AU175" s="153" t="s">
        <v>80</v>
      </c>
      <c r="AV175" s="13" t="s">
        <v>80</v>
      </c>
      <c r="AW175" s="13" t="s">
        <v>31</v>
      </c>
      <c r="AX175" s="13" t="s">
        <v>70</v>
      </c>
      <c r="AY175" s="153" t="s">
        <v>116</v>
      </c>
    </row>
    <row r="176" spans="2:65" s="14" customFormat="1">
      <c r="B176" s="159"/>
      <c r="D176" s="146" t="s">
        <v>127</v>
      </c>
      <c r="E176" s="160" t="s">
        <v>19</v>
      </c>
      <c r="F176" s="161" t="s">
        <v>130</v>
      </c>
      <c r="H176" s="162">
        <v>261</v>
      </c>
      <c r="I176" s="163"/>
      <c r="L176" s="159"/>
      <c r="M176" s="164"/>
      <c r="T176" s="165"/>
      <c r="AT176" s="160" t="s">
        <v>127</v>
      </c>
      <c r="AU176" s="160" t="s">
        <v>80</v>
      </c>
      <c r="AV176" s="14" t="s">
        <v>123</v>
      </c>
      <c r="AW176" s="14" t="s">
        <v>31</v>
      </c>
      <c r="AX176" s="14" t="s">
        <v>78</v>
      </c>
      <c r="AY176" s="160" t="s">
        <v>116</v>
      </c>
    </row>
    <row r="177" spans="2:65" s="1" customFormat="1" ht="16.5" customHeight="1">
      <c r="B177" s="33"/>
      <c r="C177" s="128" t="s">
        <v>203</v>
      </c>
      <c r="D177" s="128" t="s">
        <v>118</v>
      </c>
      <c r="E177" s="129" t="s">
        <v>379</v>
      </c>
      <c r="F177" s="130" t="s">
        <v>380</v>
      </c>
      <c r="G177" s="131" t="s">
        <v>206</v>
      </c>
      <c r="H177" s="132">
        <v>25</v>
      </c>
      <c r="I177" s="133"/>
      <c r="J177" s="134">
        <f>ROUND(I177*H177,2)</f>
        <v>0</v>
      </c>
      <c r="K177" s="130" t="s">
        <v>19</v>
      </c>
      <c r="L177" s="33"/>
      <c r="M177" s="135" t="s">
        <v>19</v>
      </c>
      <c r="N177" s="136" t="s">
        <v>41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123</v>
      </c>
      <c r="AT177" s="139" t="s">
        <v>118</v>
      </c>
      <c r="AU177" s="139" t="s">
        <v>80</v>
      </c>
      <c r="AY177" s="18" t="s">
        <v>116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8" t="s">
        <v>78</v>
      </c>
      <c r="BK177" s="140">
        <f>ROUND(I177*H177,2)</f>
        <v>0</v>
      </c>
      <c r="BL177" s="18" t="s">
        <v>123</v>
      </c>
      <c r="BM177" s="139" t="s">
        <v>381</v>
      </c>
    </row>
    <row r="178" spans="2:65" s="12" customFormat="1">
      <c r="B178" s="145"/>
      <c r="D178" s="146" t="s">
        <v>127</v>
      </c>
      <c r="E178" s="147" t="s">
        <v>19</v>
      </c>
      <c r="F178" s="148" t="s">
        <v>382</v>
      </c>
      <c r="H178" s="147" t="s">
        <v>19</v>
      </c>
      <c r="I178" s="149"/>
      <c r="L178" s="145"/>
      <c r="M178" s="150"/>
      <c r="T178" s="151"/>
      <c r="AT178" s="147" t="s">
        <v>127</v>
      </c>
      <c r="AU178" s="147" t="s">
        <v>80</v>
      </c>
      <c r="AV178" s="12" t="s">
        <v>78</v>
      </c>
      <c r="AW178" s="12" t="s">
        <v>31</v>
      </c>
      <c r="AX178" s="12" t="s">
        <v>70</v>
      </c>
      <c r="AY178" s="147" t="s">
        <v>116</v>
      </c>
    </row>
    <row r="179" spans="2:65" s="13" customFormat="1">
      <c r="B179" s="152"/>
      <c r="D179" s="146" t="s">
        <v>127</v>
      </c>
      <c r="E179" s="153" t="s">
        <v>19</v>
      </c>
      <c r="F179" s="154" t="s">
        <v>383</v>
      </c>
      <c r="H179" s="155">
        <v>25</v>
      </c>
      <c r="I179" s="156"/>
      <c r="L179" s="152"/>
      <c r="M179" s="157"/>
      <c r="T179" s="158"/>
      <c r="AT179" s="153" t="s">
        <v>127</v>
      </c>
      <c r="AU179" s="153" t="s">
        <v>80</v>
      </c>
      <c r="AV179" s="13" t="s">
        <v>80</v>
      </c>
      <c r="AW179" s="13" t="s">
        <v>31</v>
      </c>
      <c r="AX179" s="13" t="s">
        <v>70</v>
      </c>
      <c r="AY179" s="153" t="s">
        <v>116</v>
      </c>
    </row>
    <row r="180" spans="2:65" s="14" customFormat="1">
      <c r="B180" s="159"/>
      <c r="D180" s="146" t="s">
        <v>127</v>
      </c>
      <c r="E180" s="160" t="s">
        <v>19</v>
      </c>
      <c r="F180" s="161" t="s">
        <v>130</v>
      </c>
      <c r="H180" s="162">
        <v>25</v>
      </c>
      <c r="I180" s="163"/>
      <c r="L180" s="159"/>
      <c r="M180" s="164"/>
      <c r="T180" s="165"/>
      <c r="AT180" s="160" t="s">
        <v>127</v>
      </c>
      <c r="AU180" s="160" t="s">
        <v>80</v>
      </c>
      <c r="AV180" s="14" t="s">
        <v>123</v>
      </c>
      <c r="AW180" s="14" t="s">
        <v>31</v>
      </c>
      <c r="AX180" s="14" t="s">
        <v>78</v>
      </c>
      <c r="AY180" s="160" t="s">
        <v>116</v>
      </c>
    </row>
    <row r="181" spans="2:65" s="1" customFormat="1" ht="16.5" customHeight="1">
      <c r="B181" s="33"/>
      <c r="C181" s="128" t="s">
        <v>210</v>
      </c>
      <c r="D181" s="128" t="s">
        <v>118</v>
      </c>
      <c r="E181" s="129" t="s">
        <v>384</v>
      </c>
      <c r="F181" s="130" t="s">
        <v>385</v>
      </c>
      <c r="G181" s="131" t="s">
        <v>121</v>
      </c>
      <c r="H181" s="132">
        <v>430</v>
      </c>
      <c r="I181" s="133"/>
      <c r="J181" s="134">
        <f>ROUND(I181*H181,2)</f>
        <v>0</v>
      </c>
      <c r="K181" s="130" t="s">
        <v>19</v>
      </c>
      <c r="L181" s="33"/>
      <c r="M181" s="135" t="s">
        <v>19</v>
      </c>
      <c r="N181" s="136" t="s">
        <v>41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123</v>
      </c>
      <c r="AT181" s="139" t="s">
        <v>118</v>
      </c>
      <c r="AU181" s="139" t="s">
        <v>80</v>
      </c>
      <c r="AY181" s="18" t="s">
        <v>116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8" t="s">
        <v>78</v>
      </c>
      <c r="BK181" s="140">
        <f>ROUND(I181*H181,2)</f>
        <v>0</v>
      </c>
      <c r="BL181" s="18" t="s">
        <v>123</v>
      </c>
      <c r="BM181" s="139" t="s">
        <v>386</v>
      </c>
    </row>
    <row r="182" spans="2:65" s="11" customFormat="1" ht="22.8" customHeight="1">
      <c r="B182" s="116"/>
      <c r="D182" s="117" t="s">
        <v>69</v>
      </c>
      <c r="E182" s="126" t="s">
        <v>80</v>
      </c>
      <c r="F182" s="126" t="s">
        <v>387</v>
      </c>
      <c r="I182" s="119"/>
      <c r="J182" s="127">
        <f>BK182</f>
        <v>0</v>
      </c>
      <c r="L182" s="116"/>
      <c r="M182" s="121"/>
      <c r="P182" s="122">
        <f>SUM(P183:P223)</f>
        <v>0</v>
      </c>
      <c r="R182" s="122">
        <f>SUM(R183:R223)</f>
        <v>89.063815000000005</v>
      </c>
      <c r="T182" s="123">
        <f>SUM(T183:T223)</f>
        <v>0</v>
      </c>
      <c r="AR182" s="117" t="s">
        <v>78</v>
      </c>
      <c r="AT182" s="124" t="s">
        <v>69</v>
      </c>
      <c r="AU182" s="124" t="s">
        <v>78</v>
      </c>
      <c r="AY182" s="117" t="s">
        <v>116</v>
      </c>
      <c r="BK182" s="125">
        <f>SUM(BK183:BK223)</f>
        <v>0</v>
      </c>
    </row>
    <row r="183" spans="2:65" s="1" customFormat="1" ht="24.15" customHeight="1">
      <c r="B183" s="33"/>
      <c r="C183" s="128" t="s">
        <v>216</v>
      </c>
      <c r="D183" s="128" t="s">
        <v>118</v>
      </c>
      <c r="E183" s="129" t="s">
        <v>388</v>
      </c>
      <c r="F183" s="130" t="s">
        <v>389</v>
      </c>
      <c r="G183" s="131" t="s">
        <v>294</v>
      </c>
      <c r="H183" s="132">
        <v>15.91</v>
      </c>
      <c r="I183" s="133"/>
      <c r="J183" s="134">
        <f>ROUND(I183*H183,2)</f>
        <v>0</v>
      </c>
      <c r="K183" s="130" t="s">
        <v>19</v>
      </c>
      <c r="L183" s="33"/>
      <c r="M183" s="135" t="s">
        <v>19</v>
      </c>
      <c r="N183" s="136" t="s">
        <v>41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123</v>
      </c>
      <c r="AT183" s="139" t="s">
        <v>118</v>
      </c>
      <c r="AU183" s="139" t="s">
        <v>80</v>
      </c>
      <c r="AY183" s="18" t="s">
        <v>116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8" t="s">
        <v>78</v>
      </c>
      <c r="BK183" s="140">
        <f>ROUND(I183*H183,2)</f>
        <v>0</v>
      </c>
      <c r="BL183" s="18" t="s">
        <v>123</v>
      </c>
      <c r="BM183" s="139" t="s">
        <v>390</v>
      </c>
    </row>
    <row r="184" spans="2:65" s="12" customFormat="1">
      <c r="B184" s="145"/>
      <c r="D184" s="146" t="s">
        <v>127</v>
      </c>
      <c r="E184" s="147" t="s">
        <v>19</v>
      </c>
      <c r="F184" s="148" t="s">
        <v>391</v>
      </c>
      <c r="H184" s="147" t="s">
        <v>19</v>
      </c>
      <c r="I184" s="149"/>
      <c r="L184" s="145"/>
      <c r="M184" s="150"/>
      <c r="T184" s="151"/>
      <c r="AT184" s="147" t="s">
        <v>127</v>
      </c>
      <c r="AU184" s="147" t="s">
        <v>80</v>
      </c>
      <c r="AV184" s="12" t="s">
        <v>78</v>
      </c>
      <c r="AW184" s="12" t="s">
        <v>31</v>
      </c>
      <c r="AX184" s="12" t="s">
        <v>70</v>
      </c>
      <c r="AY184" s="147" t="s">
        <v>116</v>
      </c>
    </row>
    <row r="185" spans="2:65" s="12" customFormat="1">
      <c r="B185" s="145"/>
      <c r="D185" s="146" t="s">
        <v>127</v>
      </c>
      <c r="E185" s="147" t="s">
        <v>19</v>
      </c>
      <c r="F185" s="148" t="s">
        <v>392</v>
      </c>
      <c r="H185" s="147" t="s">
        <v>19</v>
      </c>
      <c r="I185" s="149"/>
      <c r="L185" s="145"/>
      <c r="M185" s="150"/>
      <c r="T185" s="151"/>
      <c r="AT185" s="147" t="s">
        <v>127</v>
      </c>
      <c r="AU185" s="147" t="s">
        <v>80</v>
      </c>
      <c r="AV185" s="12" t="s">
        <v>78</v>
      </c>
      <c r="AW185" s="12" t="s">
        <v>31</v>
      </c>
      <c r="AX185" s="12" t="s">
        <v>70</v>
      </c>
      <c r="AY185" s="147" t="s">
        <v>116</v>
      </c>
    </row>
    <row r="186" spans="2:65" s="12" customFormat="1">
      <c r="B186" s="145"/>
      <c r="D186" s="146" t="s">
        <v>127</v>
      </c>
      <c r="E186" s="147" t="s">
        <v>19</v>
      </c>
      <c r="F186" s="148" t="s">
        <v>393</v>
      </c>
      <c r="H186" s="147" t="s">
        <v>19</v>
      </c>
      <c r="I186" s="149"/>
      <c r="L186" s="145"/>
      <c r="M186" s="150"/>
      <c r="T186" s="151"/>
      <c r="AT186" s="147" t="s">
        <v>127</v>
      </c>
      <c r="AU186" s="147" t="s">
        <v>80</v>
      </c>
      <c r="AV186" s="12" t="s">
        <v>78</v>
      </c>
      <c r="AW186" s="12" t="s">
        <v>31</v>
      </c>
      <c r="AX186" s="12" t="s">
        <v>70</v>
      </c>
      <c r="AY186" s="147" t="s">
        <v>116</v>
      </c>
    </row>
    <row r="187" spans="2:65" s="13" customFormat="1">
      <c r="B187" s="152"/>
      <c r="D187" s="146" t="s">
        <v>127</v>
      </c>
      <c r="E187" s="153" t="s">
        <v>19</v>
      </c>
      <c r="F187" s="154" t="s">
        <v>394</v>
      </c>
      <c r="H187" s="155">
        <v>0.48599999999999999</v>
      </c>
      <c r="I187" s="156"/>
      <c r="L187" s="152"/>
      <c r="M187" s="157"/>
      <c r="T187" s="158"/>
      <c r="AT187" s="153" t="s">
        <v>127</v>
      </c>
      <c r="AU187" s="153" t="s">
        <v>80</v>
      </c>
      <c r="AV187" s="13" t="s">
        <v>80</v>
      </c>
      <c r="AW187" s="13" t="s">
        <v>31</v>
      </c>
      <c r="AX187" s="13" t="s">
        <v>70</v>
      </c>
      <c r="AY187" s="153" t="s">
        <v>116</v>
      </c>
    </row>
    <row r="188" spans="2:65" s="12" customFormat="1">
      <c r="B188" s="145"/>
      <c r="D188" s="146" t="s">
        <v>127</v>
      </c>
      <c r="E188" s="147" t="s">
        <v>19</v>
      </c>
      <c r="F188" s="148" t="s">
        <v>366</v>
      </c>
      <c r="H188" s="147" t="s">
        <v>19</v>
      </c>
      <c r="I188" s="149"/>
      <c r="L188" s="145"/>
      <c r="M188" s="150"/>
      <c r="T188" s="151"/>
      <c r="AT188" s="147" t="s">
        <v>127</v>
      </c>
      <c r="AU188" s="147" t="s">
        <v>80</v>
      </c>
      <c r="AV188" s="12" t="s">
        <v>78</v>
      </c>
      <c r="AW188" s="12" t="s">
        <v>31</v>
      </c>
      <c r="AX188" s="12" t="s">
        <v>70</v>
      </c>
      <c r="AY188" s="147" t="s">
        <v>116</v>
      </c>
    </row>
    <row r="189" spans="2:65" s="13" customFormat="1">
      <c r="B189" s="152"/>
      <c r="D189" s="146" t="s">
        <v>127</v>
      </c>
      <c r="E189" s="153" t="s">
        <v>19</v>
      </c>
      <c r="F189" s="154" t="s">
        <v>395</v>
      </c>
      <c r="H189" s="155">
        <v>17.588999999999999</v>
      </c>
      <c r="I189" s="156"/>
      <c r="L189" s="152"/>
      <c r="M189" s="157"/>
      <c r="T189" s="158"/>
      <c r="AT189" s="153" t="s">
        <v>127</v>
      </c>
      <c r="AU189" s="153" t="s">
        <v>80</v>
      </c>
      <c r="AV189" s="13" t="s">
        <v>80</v>
      </c>
      <c r="AW189" s="13" t="s">
        <v>31</v>
      </c>
      <c r="AX189" s="13" t="s">
        <v>70</v>
      </c>
      <c r="AY189" s="153" t="s">
        <v>116</v>
      </c>
    </row>
    <row r="190" spans="2:65" s="13" customFormat="1">
      <c r="B190" s="152"/>
      <c r="D190" s="146" t="s">
        <v>127</v>
      </c>
      <c r="E190" s="153" t="s">
        <v>19</v>
      </c>
      <c r="F190" s="154" t="s">
        <v>396</v>
      </c>
      <c r="H190" s="155">
        <v>-2.165</v>
      </c>
      <c r="I190" s="156"/>
      <c r="L190" s="152"/>
      <c r="M190" s="157"/>
      <c r="T190" s="158"/>
      <c r="AT190" s="153" t="s">
        <v>127</v>
      </c>
      <c r="AU190" s="153" t="s">
        <v>80</v>
      </c>
      <c r="AV190" s="13" t="s">
        <v>80</v>
      </c>
      <c r="AW190" s="13" t="s">
        <v>31</v>
      </c>
      <c r="AX190" s="13" t="s">
        <v>70</v>
      </c>
      <c r="AY190" s="153" t="s">
        <v>116</v>
      </c>
    </row>
    <row r="191" spans="2:65" s="14" customFormat="1">
      <c r="B191" s="159"/>
      <c r="D191" s="146" t="s">
        <v>127</v>
      </c>
      <c r="E191" s="160" t="s">
        <v>19</v>
      </c>
      <c r="F191" s="161" t="s">
        <v>130</v>
      </c>
      <c r="H191" s="162">
        <v>15.91</v>
      </c>
      <c r="I191" s="163"/>
      <c r="L191" s="159"/>
      <c r="M191" s="164"/>
      <c r="T191" s="165"/>
      <c r="AT191" s="160" t="s">
        <v>127</v>
      </c>
      <c r="AU191" s="160" t="s">
        <v>80</v>
      </c>
      <c r="AV191" s="14" t="s">
        <v>123</v>
      </c>
      <c r="AW191" s="14" t="s">
        <v>31</v>
      </c>
      <c r="AX191" s="14" t="s">
        <v>78</v>
      </c>
      <c r="AY191" s="160" t="s">
        <v>116</v>
      </c>
    </row>
    <row r="192" spans="2:65" s="1" customFormat="1" ht="24.15" customHeight="1">
      <c r="B192" s="33"/>
      <c r="C192" s="128" t="s">
        <v>221</v>
      </c>
      <c r="D192" s="128" t="s">
        <v>118</v>
      </c>
      <c r="E192" s="129" t="s">
        <v>397</v>
      </c>
      <c r="F192" s="130" t="s">
        <v>398</v>
      </c>
      <c r="G192" s="131" t="s">
        <v>294</v>
      </c>
      <c r="H192" s="132">
        <v>14.178000000000001</v>
      </c>
      <c r="I192" s="133"/>
      <c r="J192" s="134">
        <f>ROUND(I192*H192,2)</f>
        <v>0</v>
      </c>
      <c r="K192" s="130" t="s">
        <v>19</v>
      </c>
      <c r="L192" s="33"/>
      <c r="M192" s="135" t="s">
        <v>19</v>
      </c>
      <c r="N192" s="136" t="s">
        <v>41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123</v>
      </c>
      <c r="AT192" s="139" t="s">
        <v>118</v>
      </c>
      <c r="AU192" s="139" t="s">
        <v>80</v>
      </c>
      <c r="AY192" s="18" t="s">
        <v>116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8" t="s">
        <v>78</v>
      </c>
      <c r="BK192" s="140">
        <f>ROUND(I192*H192,2)</f>
        <v>0</v>
      </c>
      <c r="BL192" s="18" t="s">
        <v>123</v>
      </c>
      <c r="BM192" s="139" t="s">
        <v>399</v>
      </c>
    </row>
    <row r="193" spans="2:65" s="12" customFormat="1">
      <c r="B193" s="145"/>
      <c r="D193" s="146" t="s">
        <v>127</v>
      </c>
      <c r="E193" s="147" t="s">
        <v>19</v>
      </c>
      <c r="F193" s="148" t="s">
        <v>391</v>
      </c>
      <c r="H193" s="147" t="s">
        <v>19</v>
      </c>
      <c r="I193" s="149"/>
      <c r="L193" s="145"/>
      <c r="M193" s="150"/>
      <c r="T193" s="151"/>
      <c r="AT193" s="147" t="s">
        <v>127</v>
      </c>
      <c r="AU193" s="147" t="s">
        <v>80</v>
      </c>
      <c r="AV193" s="12" t="s">
        <v>78</v>
      </c>
      <c r="AW193" s="12" t="s">
        <v>31</v>
      </c>
      <c r="AX193" s="12" t="s">
        <v>70</v>
      </c>
      <c r="AY193" s="147" t="s">
        <v>116</v>
      </c>
    </row>
    <row r="194" spans="2:65" s="12" customFormat="1">
      <c r="B194" s="145"/>
      <c r="D194" s="146" t="s">
        <v>127</v>
      </c>
      <c r="E194" s="147" t="s">
        <v>19</v>
      </c>
      <c r="F194" s="148" t="s">
        <v>400</v>
      </c>
      <c r="H194" s="147" t="s">
        <v>19</v>
      </c>
      <c r="I194" s="149"/>
      <c r="L194" s="145"/>
      <c r="M194" s="150"/>
      <c r="T194" s="151"/>
      <c r="AT194" s="147" t="s">
        <v>127</v>
      </c>
      <c r="AU194" s="147" t="s">
        <v>80</v>
      </c>
      <c r="AV194" s="12" t="s">
        <v>78</v>
      </c>
      <c r="AW194" s="12" t="s">
        <v>31</v>
      </c>
      <c r="AX194" s="12" t="s">
        <v>70</v>
      </c>
      <c r="AY194" s="147" t="s">
        <v>116</v>
      </c>
    </row>
    <row r="195" spans="2:65" s="12" customFormat="1">
      <c r="B195" s="145"/>
      <c r="D195" s="146" t="s">
        <v>127</v>
      </c>
      <c r="E195" s="147" t="s">
        <v>19</v>
      </c>
      <c r="F195" s="148" t="s">
        <v>393</v>
      </c>
      <c r="H195" s="147" t="s">
        <v>19</v>
      </c>
      <c r="I195" s="149"/>
      <c r="L195" s="145"/>
      <c r="M195" s="150"/>
      <c r="T195" s="151"/>
      <c r="AT195" s="147" t="s">
        <v>127</v>
      </c>
      <c r="AU195" s="147" t="s">
        <v>80</v>
      </c>
      <c r="AV195" s="12" t="s">
        <v>78</v>
      </c>
      <c r="AW195" s="12" t="s">
        <v>31</v>
      </c>
      <c r="AX195" s="12" t="s">
        <v>70</v>
      </c>
      <c r="AY195" s="147" t="s">
        <v>116</v>
      </c>
    </row>
    <row r="196" spans="2:65" s="13" customFormat="1">
      <c r="B196" s="152"/>
      <c r="D196" s="146" t="s">
        <v>127</v>
      </c>
      <c r="E196" s="153" t="s">
        <v>19</v>
      </c>
      <c r="F196" s="154" t="s">
        <v>401</v>
      </c>
      <c r="H196" s="155">
        <v>0.64800000000000002</v>
      </c>
      <c r="I196" s="156"/>
      <c r="L196" s="152"/>
      <c r="M196" s="157"/>
      <c r="T196" s="158"/>
      <c r="AT196" s="153" t="s">
        <v>127</v>
      </c>
      <c r="AU196" s="153" t="s">
        <v>80</v>
      </c>
      <c r="AV196" s="13" t="s">
        <v>80</v>
      </c>
      <c r="AW196" s="13" t="s">
        <v>31</v>
      </c>
      <c r="AX196" s="13" t="s">
        <v>70</v>
      </c>
      <c r="AY196" s="153" t="s">
        <v>116</v>
      </c>
    </row>
    <row r="197" spans="2:65" s="12" customFormat="1">
      <c r="B197" s="145"/>
      <c r="D197" s="146" t="s">
        <v>127</v>
      </c>
      <c r="E197" s="147" t="s">
        <v>19</v>
      </c>
      <c r="F197" s="148" t="s">
        <v>366</v>
      </c>
      <c r="H197" s="147" t="s">
        <v>19</v>
      </c>
      <c r="I197" s="149"/>
      <c r="L197" s="145"/>
      <c r="M197" s="150"/>
      <c r="T197" s="151"/>
      <c r="AT197" s="147" t="s">
        <v>127</v>
      </c>
      <c r="AU197" s="147" t="s">
        <v>80</v>
      </c>
      <c r="AV197" s="12" t="s">
        <v>78</v>
      </c>
      <c r="AW197" s="12" t="s">
        <v>31</v>
      </c>
      <c r="AX197" s="12" t="s">
        <v>70</v>
      </c>
      <c r="AY197" s="147" t="s">
        <v>116</v>
      </c>
    </row>
    <row r="198" spans="2:65" s="13" customFormat="1">
      <c r="B198" s="152"/>
      <c r="D198" s="146" t="s">
        <v>127</v>
      </c>
      <c r="E198" s="153" t="s">
        <v>19</v>
      </c>
      <c r="F198" s="154" t="s">
        <v>402</v>
      </c>
      <c r="H198" s="155">
        <v>13.53</v>
      </c>
      <c r="I198" s="156"/>
      <c r="L198" s="152"/>
      <c r="M198" s="157"/>
      <c r="T198" s="158"/>
      <c r="AT198" s="153" t="s">
        <v>127</v>
      </c>
      <c r="AU198" s="153" t="s">
        <v>80</v>
      </c>
      <c r="AV198" s="13" t="s">
        <v>80</v>
      </c>
      <c r="AW198" s="13" t="s">
        <v>31</v>
      </c>
      <c r="AX198" s="13" t="s">
        <v>70</v>
      </c>
      <c r="AY198" s="153" t="s">
        <v>116</v>
      </c>
    </row>
    <row r="199" spans="2:65" s="14" customFormat="1">
      <c r="B199" s="159"/>
      <c r="D199" s="146" t="s">
        <v>127</v>
      </c>
      <c r="E199" s="160" t="s">
        <v>19</v>
      </c>
      <c r="F199" s="161" t="s">
        <v>130</v>
      </c>
      <c r="H199" s="162">
        <v>14.178000000000001</v>
      </c>
      <c r="I199" s="163"/>
      <c r="L199" s="159"/>
      <c r="M199" s="164"/>
      <c r="T199" s="165"/>
      <c r="AT199" s="160" t="s">
        <v>127</v>
      </c>
      <c r="AU199" s="160" t="s">
        <v>80</v>
      </c>
      <c r="AV199" s="14" t="s">
        <v>123</v>
      </c>
      <c r="AW199" s="14" t="s">
        <v>31</v>
      </c>
      <c r="AX199" s="14" t="s">
        <v>78</v>
      </c>
      <c r="AY199" s="160" t="s">
        <v>116</v>
      </c>
    </row>
    <row r="200" spans="2:65" s="1" customFormat="1" ht="16.5" customHeight="1">
      <c r="B200" s="33"/>
      <c r="C200" s="128" t="s">
        <v>227</v>
      </c>
      <c r="D200" s="128" t="s">
        <v>118</v>
      </c>
      <c r="E200" s="129" t="s">
        <v>403</v>
      </c>
      <c r="F200" s="130" t="s">
        <v>404</v>
      </c>
      <c r="G200" s="131" t="s">
        <v>294</v>
      </c>
      <c r="H200" s="132">
        <v>1.35</v>
      </c>
      <c r="I200" s="133"/>
      <c r="J200" s="134">
        <f>ROUND(I200*H200,2)</f>
        <v>0</v>
      </c>
      <c r="K200" s="130" t="s">
        <v>122</v>
      </c>
      <c r="L200" s="33"/>
      <c r="M200" s="135" t="s">
        <v>19</v>
      </c>
      <c r="N200" s="136" t="s">
        <v>41</v>
      </c>
      <c r="P200" s="137">
        <f>O200*H200</f>
        <v>0</v>
      </c>
      <c r="Q200" s="137">
        <v>2.3010199999999998</v>
      </c>
      <c r="R200" s="137">
        <f>Q200*H200</f>
        <v>3.1063770000000002</v>
      </c>
      <c r="S200" s="137">
        <v>0</v>
      </c>
      <c r="T200" s="138">
        <f>S200*H200</f>
        <v>0</v>
      </c>
      <c r="AR200" s="139" t="s">
        <v>123</v>
      </c>
      <c r="AT200" s="139" t="s">
        <v>118</v>
      </c>
      <c r="AU200" s="139" t="s">
        <v>80</v>
      </c>
      <c r="AY200" s="18" t="s">
        <v>116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78</v>
      </c>
      <c r="BK200" s="140">
        <f>ROUND(I200*H200,2)</f>
        <v>0</v>
      </c>
      <c r="BL200" s="18" t="s">
        <v>123</v>
      </c>
      <c r="BM200" s="139" t="s">
        <v>405</v>
      </c>
    </row>
    <row r="201" spans="2:65" s="1" customFormat="1">
      <c r="B201" s="33"/>
      <c r="D201" s="141" t="s">
        <v>125</v>
      </c>
      <c r="F201" s="142" t="s">
        <v>406</v>
      </c>
      <c r="I201" s="143"/>
      <c r="L201" s="33"/>
      <c r="M201" s="144"/>
      <c r="T201" s="54"/>
      <c r="AT201" s="18" t="s">
        <v>125</v>
      </c>
      <c r="AU201" s="18" t="s">
        <v>80</v>
      </c>
    </row>
    <row r="202" spans="2:65" s="12" customFormat="1">
      <c r="B202" s="145"/>
      <c r="D202" s="146" t="s">
        <v>127</v>
      </c>
      <c r="E202" s="147" t="s">
        <v>19</v>
      </c>
      <c r="F202" s="148" t="s">
        <v>393</v>
      </c>
      <c r="H202" s="147" t="s">
        <v>19</v>
      </c>
      <c r="I202" s="149"/>
      <c r="L202" s="145"/>
      <c r="M202" s="150"/>
      <c r="T202" s="151"/>
      <c r="AT202" s="147" t="s">
        <v>127</v>
      </c>
      <c r="AU202" s="147" t="s">
        <v>80</v>
      </c>
      <c r="AV202" s="12" t="s">
        <v>78</v>
      </c>
      <c r="AW202" s="12" t="s">
        <v>31</v>
      </c>
      <c r="AX202" s="12" t="s">
        <v>70</v>
      </c>
      <c r="AY202" s="147" t="s">
        <v>116</v>
      </c>
    </row>
    <row r="203" spans="2:65" s="13" customFormat="1">
      <c r="B203" s="152"/>
      <c r="D203" s="146" t="s">
        <v>127</v>
      </c>
      <c r="E203" s="153" t="s">
        <v>19</v>
      </c>
      <c r="F203" s="154" t="s">
        <v>407</v>
      </c>
      <c r="H203" s="155">
        <v>1.35</v>
      </c>
      <c r="I203" s="156"/>
      <c r="L203" s="152"/>
      <c r="M203" s="157"/>
      <c r="T203" s="158"/>
      <c r="AT203" s="153" t="s">
        <v>127</v>
      </c>
      <c r="AU203" s="153" t="s">
        <v>80</v>
      </c>
      <c r="AV203" s="13" t="s">
        <v>80</v>
      </c>
      <c r="AW203" s="13" t="s">
        <v>31</v>
      </c>
      <c r="AX203" s="13" t="s">
        <v>70</v>
      </c>
      <c r="AY203" s="153" t="s">
        <v>116</v>
      </c>
    </row>
    <row r="204" spans="2:65" s="14" customFormat="1">
      <c r="B204" s="159"/>
      <c r="D204" s="146" t="s">
        <v>127</v>
      </c>
      <c r="E204" s="160" t="s">
        <v>19</v>
      </c>
      <c r="F204" s="161" t="s">
        <v>130</v>
      </c>
      <c r="H204" s="162">
        <v>1.35</v>
      </c>
      <c r="I204" s="163"/>
      <c r="L204" s="159"/>
      <c r="M204" s="164"/>
      <c r="T204" s="165"/>
      <c r="AT204" s="160" t="s">
        <v>127</v>
      </c>
      <c r="AU204" s="160" t="s">
        <v>80</v>
      </c>
      <c r="AV204" s="14" t="s">
        <v>123</v>
      </c>
      <c r="AW204" s="14" t="s">
        <v>31</v>
      </c>
      <c r="AX204" s="14" t="s">
        <v>78</v>
      </c>
      <c r="AY204" s="160" t="s">
        <v>116</v>
      </c>
    </row>
    <row r="205" spans="2:65" s="1" customFormat="1" ht="16.5" customHeight="1">
      <c r="B205" s="33"/>
      <c r="C205" s="128" t="s">
        <v>233</v>
      </c>
      <c r="D205" s="128" t="s">
        <v>118</v>
      </c>
      <c r="E205" s="129" t="s">
        <v>408</v>
      </c>
      <c r="F205" s="130" t="s">
        <v>409</v>
      </c>
      <c r="G205" s="131" t="s">
        <v>149</v>
      </c>
      <c r="H205" s="132">
        <v>132</v>
      </c>
      <c r="I205" s="133"/>
      <c r="J205" s="134">
        <f>ROUND(I205*H205,2)</f>
        <v>0</v>
      </c>
      <c r="K205" s="130" t="s">
        <v>19</v>
      </c>
      <c r="L205" s="33"/>
      <c r="M205" s="135" t="s">
        <v>19</v>
      </c>
      <c r="N205" s="136" t="s">
        <v>41</v>
      </c>
      <c r="P205" s="137">
        <f>O205*H205</f>
        <v>0</v>
      </c>
      <c r="Q205" s="137">
        <v>1.16E-3</v>
      </c>
      <c r="R205" s="137">
        <f>Q205*H205</f>
        <v>0.15312000000000001</v>
      </c>
      <c r="S205" s="137">
        <v>0</v>
      </c>
      <c r="T205" s="138">
        <f>S205*H205</f>
        <v>0</v>
      </c>
      <c r="AR205" s="139" t="s">
        <v>123</v>
      </c>
      <c r="AT205" s="139" t="s">
        <v>118</v>
      </c>
      <c r="AU205" s="139" t="s">
        <v>80</v>
      </c>
      <c r="AY205" s="18" t="s">
        <v>116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8" t="s">
        <v>78</v>
      </c>
      <c r="BK205" s="140">
        <f>ROUND(I205*H205,2)</f>
        <v>0</v>
      </c>
      <c r="BL205" s="18" t="s">
        <v>123</v>
      </c>
      <c r="BM205" s="139" t="s">
        <v>410</v>
      </c>
    </row>
    <row r="206" spans="2:65" s="12" customFormat="1">
      <c r="B206" s="145"/>
      <c r="D206" s="146" t="s">
        <v>127</v>
      </c>
      <c r="E206" s="147" t="s">
        <v>19</v>
      </c>
      <c r="F206" s="148" t="s">
        <v>411</v>
      </c>
      <c r="H206" s="147" t="s">
        <v>19</v>
      </c>
      <c r="I206" s="149"/>
      <c r="L206" s="145"/>
      <c r="M206" s="150"/>
      <c r="T206" s="151"/>
      <c r="AT206" s="147" t="s">
        <v>127</v>
      </c>
      <c r="AU206" s="147" t="s">
        <v>80</v>
      </c>
      <c r="AV206" s="12" t="s">
        <v>78</v>
      </c>
      <c r="AW206" s="12" t="s">
        <v>31</v>
      </c>
      <c r="AX206" s="12" t="s">
        <v>70</v>
      </c>
      <c r="AY206" s="147" t="s">
        <v>116</v>
      </c>
    </row>
    <row r="207" spans="2:65" s="13" customFormat="1">
      <c r="B207" s="152"/>
      <c r="D207" s="146" t="s">
        <v>127</v>
      </c>
      <c r="E207" s="153" t="s">
        <v>19</v>
      </c>
      <c r="F207" s="154" t="s">
        <v>412</v>
      </c>
      <c r="H207" s="155">
        <v>132</v>
      </c>
      <c r="I207" s="156"/>
      <c r="L207" s="152"/>
      <c r="M207" s="157"/>
      <c r="T207" s="158"/>
      <c r="AT207" s="153" t="s">
        <v>127</v>
      </c>
      <c r="AU207" s="153" t="s">
        <v>80</v>
      </c>
      <c r="AV207" s="13" t="s">
        <v>80</v>
      </c>
      <c r="AW207" s="13" t="s">
        <v>31</v>
      </c>
      <c r="AX207" s="13" t="s">
        <v>70</v>
      </c>
      <c r="AY207" s="153" t="s">
        <v>116</v>
      </c>
    </row>
    <row r="208" spans="2:65" s="14" customFormat="1">
      <c r="B208" s="159"/>
      <c r="D208" s="146" t="s">
        <v>127</v>
      </c>
      <c r="E208" s="160" t="s">
        <v>19</v>
      </c>
      <c r="F208" s="161" t="s">
        <v>130</v>
      </c>
      <c r="H208" s="162">
        <v>132</v>
      </c>
      <c r="I208" s="163"/>
      <c r="L208" s="159"/>
      <c r="M208" s="164"/>
      <c r="T208" s="165"/>
      <c r="AT208" s="160" t="s">
        <v>127</v>
      </c>
      <c r="AU208" s="160" t="s">
        <v>80</v>
      </c>
      <c r="AV208" s="14" t="s">
        <v>123</v>
      </c>
      <c r="AW208" s="14" t="s">
        <v>31</v>
      </c>
      <c r="AX208" s="14" t="s">
        <v>78</v>
      </c>
      <c r="AY208" s="160" t="s">
        <v>116</v>
      </c>
    </row>
    <row r="209" spans="2:65" s="1" customFormat="1" ht="24.15" customHeight="1">
      <c r="B209" s="33"/>
      <c r="C209" s="128" t="s">
        <v>7</v>
      </c>
      <c r="D209" s="128" t="s">
        <v>118</v>
      </c>
      <c r="E209" s="129" t="s">
        <v>413</v>
      </c>
      <c r="F209" s="130" t="s">
        <v>414</v>
      </c>
      <c r="G209" s="131" t="s">
        <v>121</v>
      </c>
      <c r="H209" s="132">
        <v>184.5</v>
      </c>
      <c r="I209" s="133"/>
      <c r="J209" s="134">
        <f>ROUND(I209*H209,2)</f>
        <v>0</v>
      </c>
      <c r="K209" s="130" t="s">
        <v>122</v>
      </c>
      <c r="L209" s="33"/>
      <c r="M209" s="135" t="s">
        <v>19</v>
      </c>
      <c r="N209" s="136" t="s">
        <v>41</v>
      </c>
      <c r="P209" s="137">
        <f>O209*H209</f>
        <v>0</v>
      </c>
      <c r="Q209" s="137">
        <v>1E-4</v>
      </c>
      <c r="R209" s="137">
        <f>Q209*H209</f>
        <v>1.8450000000000001E-2</v>
      </c>
      <c r="S209" s="137">
        <v>0</v>
      </c>
      <c r="T209" s="138">
        <f>S209*H209</f>
        <v>0</v>
      </c>
      <c r="AR209" s="139" t="s">
        <v>123</v>
      </c>
      <c r="AT209" s="139" t="s">
        <v>118</v>
      </c>
      <c r="AU209" s="139" t="s">
        <v>80</v>
      </c>
      <c r="AY209" s="18" t="s">
        <v>116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8" t="s">
        <v>78</v>
      </c>
      <c r="BK209" s="140">
        <f>ROUND(I209*H209,2)</f>
        <v>0</v>
      </c>
      <c r="BL209" s="18" t="s">
        <v>123</v>
      </c>
      <c r="BM209" s="139" t="s">
        <v>415</v>
      </c>
    </row>
    <row r="210" spans="2:65" s="1" customFormat="1">
      <c r="B210" s="33"/>
      <c r="D210" s="141" t="s">
        <v>125</v>
      </c>
      <c r="F210" s="142" t="s">
        <v>416</v>
      </c>
      <c r="I210" s="143"/>
      <c r="L210" s="33"/>
      <c r="M210" s="144"/>
      <c r="T210" s="54"/>
      <c r="AT210" s="18" t="s">
        <v>125</v>
      </c>
      <c r="AU210" s="18" t="s">
        <v>80</v>
      </c>
    </row>
    <row r="211" spans="2:65" s="12" customFormat="1">
      <c r="B211" s="145"/>
      <c r="D211" s="146" t="s">
        <v>127</v>
      </c>
      <c r="E211" s="147" t="s">
        <v>19</v>
      </c>
      <c r="F211" s="148" t="s">
        <v>411</v>
      </c>
      <c r="H211" s="147" t="s">
        <v>19</v>
      </c>
      <c r="I211" s="149"/>
      <c r="L211" s="145"/>
      <c r="M211" s="150"/>
      <c r="T211" s="151"/>
      <c r="AT211" s="147" t="s">
        <v>127</v>
      </c>
      <c r="AU211" s="147" t="s">
        <v>80</v>
      </c>
      <c r="AV211" s="12" t="s">
        <v>78</v>
      </c>
      <c r="AW211" s="12" t="s">
        <v>31</v>
      </c>
      <c r="AX211" s="12" t="s">
        <v>70</v>
      </c>
      <c r="AY211" s="147" t="s">
        <v>116</v>
      </c>
    </row>
    <row r="212" spans="2:65" s="13" customFormat="1">
      <c r="B212" s="152"/>
      <c r="D212" s="146" t="s">
        <v>127</v>
      </c>
      <c r="E212" s="153" t="s">
        <v>19</v>
      </c>
      <c r="F212" s="154" t="s">
        <v>417</v>
      </c>
      <c r="H212" s="155">
        <v>184.5</v>
      </c>
      <c r="I212" s="156"/>
      <c r="L212" s="152"/>
      <c r="M212" s="157"/>
      <c r="T212" s="158"/>
      <c r="AT212" s="153" t="s">
        <v>127</v>
      </c>
      <c r="AU212" s="153" t="s">
        <v>80</v>
      </c>
      <c r="AV212" s="13" t="s">
        <v>80</v>
      </c>
      <c r="AW212" s="13" t="s">
        <v>31</v>
      </c>
      <c r="AX212" s="13" t="s">
        <v>70</v>
      </c>
      <c r="AY212" s="153" t="s">
        <v>116</v>
      </c>
    </row>
    <row r="213" spans="2:65" s="14" customFormat="1">
      <c r="B213" s="159"/>
      <c r="D213" s="146" t="s">
        <v>127</v>
      </c>
      <c r="E213" s="160" t="s">
        <v>19</v>
      </c>
      <c r="F213" s="161" t="s">
        <v>130</v>
      </c>
      <c r="H213" s="162">
        <v>184.5</v>
      </c>
      <c r="I213" s="163"/>
      <c r="L213" s="159"/>
      <c r="M213" s="164"/>
      <c r="T213" s="165"/>
      <c r="AT213" s="160" t="s">
        <v>127</v>
      </c>
      <c r="AU213" s="160" t="s">
        <v>80</v>
      </c>
      <c r="AV213" s="14" t="s">
        <v>123</v>
      </c>
      <c r="AW213" s="14" t="s">
        <v>31</v>
      </c>
      <c r="AX213" s="14" t="s">
        <v>78</v>
      </c>
      <c r="AY213" s="160" t="s">
        <v>116</v>
      </c>
    </row>
    <row r="214" spans="2:65" s="1" customFormat="1" ht="16.5" customHeight="1">
      <c r="B214" s="33"/>
      <c r="C214" s="170" t="s">
        <v>243</v>
      </c>
      <c r="D214" s="170" t="s">
        <v>328</v>
      </c>
      <c r="E214" s="171" t="s">
        <v>418</v>
      </c>
      <c r="F214" s="172" t="s">
        <v>419</v>
      </c>
      <c r="G214" s="173" t="s">
        <v>121</v>
      </c>
      <c r="H214" s="174">
        <v>218.54</v>
      </c>
      <c r="I214" s="175"/>
      <c r="J214" s="176">
        <f>ROUND(I214*H214,2)</f>
        <v>0</v>
      </c>
      <c r="K214" s="172" t="s">
        <v>122</v>
      </c>
      <c r="L214" s="177"/>
      <c r="M214" s="178" t="s">
        <v>19</v>
      </c>
      <c r="N214" s="179" t="s">
        <v>41</v>
      </c>
      <c r="P214" s="137">
        <f>O214*H214</f>
        <v>0</v>
      </c>
      <c r="Q214" s="137">
        <v>2.0000000000000001E-4</v>
      </c>
      <c r="R214" s="137">
        <f>Q214*H214</f>
        <v>4.3708000000000004E-2</v>
      </c>
      <c r="S214" s="137">
        <v>0</v>
      </c>
      <c r="T214" s="138">
        <f>S214*H214</f>
        <v>0</v>
      </c>
      <c r="AR214" s="139" t="s">
        <v>166</v>
      </c>
      <c r="AT214" s="139" t="s">
        <v>328</v>
      </c>
      <c r="AU214" s="139" t="s">
        <v>80</v>
      </c>
      <c r="AY214" s="18" t="s">
        <v>116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8" t="s">
        <v>78</v>
      </c>
      <c r="BK214" s="140">
        <f>ROUND(I214*H214,2)</f>
        <v>0</v>
      </c>
      <c r="BL214" s="18" t="s">
        <v>123</v>
      </c>
      <c r="BM214" s="139" t="s">
        <v>420</v>
      </c>
    </row>
    <row r="215" spans="2:65" s="13" customFormat="1">
      <c r="B215" s="152"/>
      <c r="D215" s="146" t="s">
        <v>127</v>
      </c>
      <c r="F215" s="154" t="s">
        <v>421</v>
      </c>
      <c r="H215" s="155">
        <v>218.54</v>
      </c>
      <c r="I215" s="156"/>
      <c r="L215" s="152"/>
      <c r="M215" s="157"/>
      <c r="T215" s="158"/>
      <c r="AT215" s="153" t="s">
        <v>127</v>
      </c>
      <c r="AU215" s="153" t="s">
        <v>80</v>
      </c>
      <c r="AV215" s="13" t="s">
        <v>80</v>
      </c>
      <c r="AW215" s="13" t="s">
        <v>4</v>
      </c>
      <c r="AX215" s="13" t="s">
        <v>78</v>
      </c>
      <c r="AY215" s="153" t="s">
        <v>116</v>
      </c>
    </row>
    <row r="216" spans="2:65" s="1" customFormat="1" ht="24.15" customHeight="1">
      <c r="B216" s="33"/>
      <c r="C216" s="128" t="s">
        <v>250</v>
      </c>
      <c r="D216" s="128" t="s">
        <v>118</v>
      </c>
      <c r="E216" s="129" t="s">
        <v>422</v>
      </c>
      <c r="F216" s="130" t="s">
        <v>423</v>
      </c>
      <c r="G216" s="131" t="s">
        <v>121</v>
      </c>
      <c r="H216" s="132">
        <v>92</v>
      </c>
      <c r="I216" s="133"/>
      <c r="J216" s="134">
        <f>ROUND(I216*H216,2)</f>
        <v>0</v>
      </c>
      <c r="K216" s="130" t="s">
        <v>122</v>
      </c>
      <c r="L216" s="33"/>
      <c r="M216" s="135" t="s">
        <v>19</v>
      </c>
      <c r="N216" s="136" t="s">
        <v>41</v>
      </c>
      <c r="P216" s="137">
        <f>O216*H216</f>
        <v>0</v>
      </c>
      <c r="Q216" s="137">
        <v>0.93198000000000003</v>
      </c>
      <c r="R216" s="137">
        <f>Q216*H216</f>
        <v>85.742159999999998</v>
      </c>
      <c r="S216" s="137">
        <v>0</v>
      </c>
      <c r="T216" s="138">
        <f>S216*H216</f>
        <v>0</v>
      </c>
      <c r="AR216" s="139" t="s">
        <v>123</v>
      </c>
      <c r="AT216" s="139" t="s">
        <v>118</v>
      </c>
      <c r="AU216" s="139" t="s">
        <v>80</v>
      </c>
      <c r="AY216" s="18" t="s">
        <v>116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78</v>
      </c>
      <c r="BK216" s="140">
        <f>ROUND(I216*H216,2)</f>
        <v>0</v>
      </c>
      <c r="BL216" s="18" t="s">
        <v>123</v>
      </c>
      <c r="BM216" s="139" t="s">
        <v>424</v>
      </c>
    </row>
    <row r="217" spans="2:65" s="1" customFormat="1">
      <c r="B217" s="33"/>
      <c r="D217" s="141" t="s">
        <v>125</v>
      </c>
      <c r="F217" s="142" t="s">
        <v>425</v>
      </c>
      <c r="I217" s="143"/>
      <c r="L217" s="33"/>
      <c r="M217" s="144"/>
      <c r="T217" s="54"/>
      <c r="AT217" s="18" t="s">
        <v>125</v>
      </c>
      <c r="AU217" s="18" t="s">
        <v>80</v>
      </c>
    </row>
    <row r="218" spans="2:65" s="12" customFormat="1">
      <c r="B218" s="145"/>
      <c r="D218" s="146" t="s">
        <v>127</v>
      </c>
      <c r="E218" s="147" t="s">
        <v>19</v>
      </c>
      <c r="F218" s="148" t="s">
        <v>303</v>
      </c>
      <c r="H218" s="147" t="s">
        <v>19</v>
      </c>
      <c r="I218" s="149"/>
      <c r="L218" s="145"/>
      <c r="M218" s="150"/>
      <c r="T218" s="151"/>
      <c r="AT218" s="147" t="s">
        <v>127</v>
      </c>
      <c r="AU218" s="147" t="s">
        <v>80</v>
      </c>
      <c r="AV218" s="12" t="s">
        <v>78</v>
      </c>
      <c r="AW218" s="12" t="s">
        <v>31</v>
      </c>
      <c r="AX218" s="12" t="s">
        <v>70</v>
      </c>
      <c r="AY218" s="147" t="s">
        <v>116</v>
      </c>
    </row>
    <row r="219" spans="2:65" s="13" customFormat="1">
      <c r="B219" s="152"/>
      <c r="D219" s="146" t="s">
        <v>127</v>
      </c>
      <c r="E219" s="153" t="s">
        <v>19</v>
      </c>
      <c r="F219" s="154" t="s">
        <v>426</v>
      </c>
      <c r="H219" s="155">
        <v>85</v>
      </c>
      <c r="I219" s="156"/>
      <c r="L219" s="152"/>
      <c r="M219" s="157"/>
      <c r="T219" s="158"/>
      <c r="AT219" s="153" t="s">
        <v>127</v>
      </c>
      <c r="AU219" s="153" t="s">
        <v>80</v>
      </c>
      <c r="AV219" s="13" t="s">
        <v>80</v>
      </c>
      <c r="AW219" s="13" t="s">
        <v>31</v>
      </c>
      <c r="AX219" s="13" t="s">
        <v>70</v>
      </c>
      <c r="AY219" s="153" t="s">
        <v>116</v>
      </c>
    </row>
    <row r="220" spans="2:65" s="12" customFormat="1">
      <c r="B220" s="145"/>
      <c r="D220" s="146" t="s">
        <v>127</v>
      </c>
      <c r="E220" s="147" t="s">
        <v>19</v>
      </c>
      <c r="F220" s="148" t="s">
        <v>305</v>
      </c>
      <c r="H220" s="147" t="s">
        <v>19</v>
      </c>
      <c r="I220" s="149"/>
      <c r="L220" s="145"/>
      <c r="M220" s="150"/>
      <c r="T220" s="151"/>
      <c r="AT220" s="147" t="s">
        <v>127</v>
      </c>
      <c r="AU220" s="147" t="s">
        <v>80</v>
      </c>
      <c r="AV220" s="12" t="s">
        <v>78</v>
      </c>
      <c r="AW220" s="12" t="s">
        <v>31</v>
      </c>
      <c r="AX220" s="12" t="s">
        <v>70</v>
      </c>
      <c r="AY220" s="147" t="s">
        <v>116</v>
      </c>
    </row>
    <row r="221" spans="2:65" s="13" customFormat="1">
      <c r="B221" s="152"/>
      <c r="D221" s="146" t="s">
        <v>127</v>
      </c>
      <c r="E221" s="153" t="s">
        <v>19</v>
      </c>
      <c r="F221" s="154" t="s">
        <v>427</v>
      </c>
      <c r="H221" s="155">
        <v>6</v>
      </c>
      <c r="I221" s="156"/>
      <c r="L221" s="152"/>
      <c r="M221" s="157"/>
      <c r="T221" s="158"/>
      <c r="AT221" s="153" t="s">
        <v>127</v>
      </c>
      <c r="AU221" s="153" t="s">
        <v>80</v>
      </c>
      <c r="AV221" s="13" t="s">
        <v>80</v>
      </c>
      <c r="AW221" s="13" t="s">
        <v>31</v>
      </c>
      <c r="AX221" s="13" t="s">
        <v>70</v>
      </c>
      <c r="AY221" s="153" t="s">
        <v>116</v>
      </c>
    </row>
    <row r="222" spans="2:65" s="13" customFormat="1">
      <c r="B222" s="152"/>
      <c r="D222" s="146" t="s">
        <v>127</v>
      </c>
      <c r="E222" s="153" t="s">
        <v>19</v>
      </c>
      <c r="F222" s="154" t="s">
        <v>428</v>
      </c>
      <c r="H222" s="155">
        <v>1</v>
      </c>
      <c r="I222" s="156"/>
      <c r="L222" s="152"/>
      <c r="M222" s="157"/>
      <c r="T222" s="158"/>
      <c r="AT222" s="153" t="s">
        <v>127</v>
      </c>
      <c r="AU222" s="153" t="s">
        <v>80</v>
      </c>
      <c r="AV222" s="13" t="s">
        <v>80</v>
      </c>
      <c r="AW222" s="13" t="s">
        <v>31</v>
      </c>
      <c r="AX222" s="13" t="s">
        <v>70</v>
      </c>
      <c r="AY222" s="153" t="s">
        <v>116</v>
      </c>
    </row>
    <row r="223" spans="2:65" s="14" customFormat="1">
      <c r="B223" s="159"/>
      <c r="D223" s="146" t="s">
        <v>127</v>
      </c>
      <c r="E223" s="160" t="s">
        <v>19</v>
      </c>
      <c r="F223" s="161" t="s">
        <v>130</v>
      </c>
      <c r="H223" s="162">
        <v>92</v>
      </c>
      <c r="I223" s="163"/>
      <c r="L223" s="159"/>
      <c r="M223" s="164"/>
      <c r="T223" s="165"/>
      <c r="AT223" s="160" t="s">
        <v>127</v>
      </c>
      <c r="AU223" s="160" t="s">
        <v>80</v>
      </c>
      <c r="AV223" s="14" t="s">
        <v>123</v>
      </c>
      <c r="AW223" s="14" t="s">
        <v>31</v>
      </c>
      <c r="AX223" s="14" t="s">
        <v>78</v>
      </c>
      <c r="AY223" s="160" t="s">
        <v>116</v>
      </c>
    </row>
    <row r="224" spans="2:65" s="11" customFormat="1" ht="22.8" customHeight="1">
      <c r="B224" s="116"/>
      <c r="D224" s="117" t="s">
        <v>69</v>
      </c>
      <c r="E224" s="126" t="s">
        <v>137</v>
      </c>
      <c r="F224" s="126" t="s">
        <v>429</v>
      </c>
      <c r="I224" s="119"/>
      <c r="J224" s="127">
        <f>BK224</f>
        <v>0</v>
      </c>
      <c r="L224" s="116"/>
      <c r="M224" s="121"/>
      <c r="P224" s="122">
        <f>SUM(P225:P338)</f>
        <v>0</v>
      </c>
      <c r="R224" s="122">
        <f>SUM(R225:R338)</f>
        <v>30.819725999999992</v>
      </c>
      <c r="T224" s="123">
        <f>SUM(T225:T338)</f>
        <v>0</v>
      </c>
      <c r="AR224" s="117" t="s">
        <v>78</v>
      </c>
      <c r="AT224" s="124" t="s">
        <v>69</v>
      </c>
      <c r="AU224" s="124" t="s">
        <v>78</v>
      </c>
      <c r="AY224" s="117" t="s">
        <v>116</v>
      </c>
      <c r="BK224" s="125">
        <f>SUM(BK225:BK338)</f>
        <v>0</v>
      </c>
    </row>
    <row r="225" spans="2:65" s="1" customFormat="1" ht="24.15" customHeight="1">
      <c r="B225" s="33"/>
      <c r="C225" s="128" t="s">
        <v>259</v>
      </c>
      <c r="D225" s="128" t="s">
        <v>118</v>
      </c>
      <c r="E225" s="129" t="s">
        <v>430</v>
      </c>
      <c r="F225" s="130" t="s">
        <v>431</v>
      </c>
      <c r="G225" s="131" t="s">
        <v>140</v>
      </c>
      <c r="H225" s="132">
        <v>172</v>
      </c>
      <c r="I225" s="133"/>
      <c r="J225" s="134">
        <f>ROUND(I225*H225,2)</f>
        <v>0</v>
      </c>
      <c r="K225" s="130" t="s">
        <v>122</v>
      </c>
      <c r="L225" s="33"/>
      <c r="M225" s="135" t="s">
        <v>19</v>
      </c>
      <c r="N225" s="136" t="s">
        <v>41</v>
      </c>
      <c r="P225" s="137">
        <f>O225*H225</f>
        <v>0</v>
      </c>
      <c r="Q225" s="137">
        <v>7.0200000000000002E-3</v>
      </c>
      <c r="R225" s="137">
        <f>Q225*H225</f>
        <v>1.2074400000000001</v>
      </c>
      <c r="S225" s="137">
        <v>0</v>
      </c>
      <c r="T225" s="138">
        <f>S225*H225</f>
        <v>0</v>
      </c>
      <c r="AR225" s="139" t="s">
        <v>123</v>
      </c>
      <c r="AT225" s="139" t="s">
        <v>118</v>
      </c>
      <c r="AU225" s="139" t="s">
        <v>80</v>
      </c>
      <c r="AY225" s="18" t="s">
        <v>116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8" t="s">
        <v>78</v>
      </c>
      <c r="BK225" s="140">
        <f>ROUND(I225*H225,2)</f>
        <v>0</v>
      </c>
      <c r="BL225" s="18" t="s">
        <v>123</v>
      </c>
      <c r="BM225" s="139" t="s">
        <v>432</v>
      </c>
    </row>
    <row r="226" spans="2:65" s="1" customFormat="1">
      <c r="B226" s="33"/>
      <c r="D226" s="141" t="s">
        <v>125</v>
      </c>
      <c r="F226" s="142" t="s">
        <v>433</v>
      </c>
      <c r="I226" s="143"/>
      <c r="L226" s="33"/>
      <c r="M226" s="144"/>
      <c r="T226" s="54"/>
      <c r="AT226" s="18" t="s">
        <v>125</v>
      </c>
      <c r="AU226" s="18" t="s">
        <v>80</v>
      </c>
    </row>
    <row r="227" spans="2:65" s="13" customFormat="1">
      <c r="B227" s="152"/>
      <c r="D227" s="146" t="s">
        <v>127</v>
      </c>
      <c r="E227" s="153" t="s">
        <v>19</v>
      </c>
      <c r="F227" s="154" t="s">
        <v>434</v>
      </c>
      <c r="H227" s="155">
        <v>168.8</v>
      </c>
      <c r="I227" s="156"/>
      <c r="L227" s="152"/>
      <c r="M227" s="157"/>
      <c r="T227" s="158"/>
      <c r="AT227" s="153" t="s">
        <v>127</v>
      </c>
      <c r="AU227" s="153" t="s">
        <v>80</v>
      </c>
      <c r="AV227" s="13" t="s">
        <v>80</v>
      </c>
      <c r="AW227" s="13" t="s">
        <v>31</v>
      </c>
      <c r="AX227" s="13" t="s">
        <v>70</v>
      </c>
      <c r="AY227" s="153" t="s">
        <v>116</v>
      </c>
    </row>
    <row r="228" spans="2:65" s="13" customFormat="1">
      <c r="B228" s="152"/>
      <c r="D228" s="146" t="s">
        <v>127</v>
      </c>
      <c r="E228" s="153" t="s">
        <v>19</v>
      </c>
      <c r="F228" s="154" t="s">
        <v>435</v>
      </c>
      <c r="H228" s="155">
        <v>1.2</v>
      </c>
      <c r="I228" s="156"/>
      <c r="L228" s="152"/>
      <c r="M228" s="157"/>
      <c r="T228" s="158"/>
      <c r="AT228" s="153" t="s">
        <v>127</v>
      </c>
      <c r="AU228" s="153" t="s">
        <v>80</v>
      </c>
      <c r="AV228" s="13" t="s">
        <v>80</v>
      </c>
      <c r="AW228" s="13" t="s">
        <v>31</v>
      </c>
      <c r="AX228" s="13" t="s">
        <v>70</v>
      </c>
      <c r="AY228" s="153" t="s">
        <v>116</v>
      </c>
    </row>
    <row r="229" spans="2:65" s="13" customFormat="1">
      <c r="B229" s="152"/>
      <c r="D229" s="146" t="s">
        <v>127</v>
      </c>
      <c r="E229" s="153" t="s">
        <v>19</v>
      </c>
      <c r="F229" s="154" t="s">
        <v>436</v>
      </c>
      <c r="H229" s="155">
        <v>2</v>
      </c>
      <c r="I229" s="156"/>
      <c r="L229" s="152"/>
      <c r="M229" s="157"/>
      <c r="T229" s="158"/>
      <c r="AT229" s="153" t="s">
        <v>127</v>
      </c>
      <c r="AU229" s="153" t="s">
        <v>80</v>
      </c>
      <c r="AV229" s="13" t="s">
        <v>80</v>
      </c>
      <c r="AW229" s="13" t="s">
        <v>31</v>
      </c>
      <c r="AX229" s="13" t="s">
        <v>70</v>
      </c>
      <c r="AY229" s="153" t="s">
        <v>116</v>
      </c>
    </row>
    <row r="230" spans="2:65" s="14" customFormat="1">
      <c r="B230" s="159"/>
      <c r="D230" s="146" t="s">
        <v>127</v>
      </c>
      <c r="E230" s="160" t="s">
        <v>19</v>
      </c>
      <c r="F230" s="161" t="s">
        <v>130</v>
      </c>
      <c r="H230" s="162">
        <v>172</v>
      </c>
      <c r="I230" s="163"/>
      <c r="L230" s="159"/>
      <c r="M230" s="164"/>
      <c r="T230" s="165"/>
      <c r="AT230" s="160" t="s">
        <v>127</v>
      </c>
      <c r="AU230" s="160" t="s">
        <v>80</v>
      </c>
      <c r="AV230" s="14" t="s">
        <v>123</v>
      </c>
      <c r="AW230" s="14" t="s">
        <v>31</v>
      </c>
      <c r="AX230" s="14" t="s">
        <v>78</v>
      </c>
      <c r="AY230" s="160" t="s">
        <v>116</v>
      </c>
    </row>
    <row r="231" spans="2:65" s="1" customFormat="1" ht="16.5" customHeight="1">
      <c r="B231" s="33"/>
      <c r="C231" s="170" t="s">
        <v>268</v>
      </c>
      <c r="D231" s="170" t="s">
        <v>328</v>
      </c>
      <c r="E231" s="171" t="s">
        <v>437</v>
      </c>
      <c r="F231" s="172" t="s">
        <v>438</v>
      </c>
      <c r="G231" s="173" t="s">
        <v>140</v>
      </c>
      <c r="H231" s="174">
        <v>172</v>
      </c>
      <c r="I231" s="175"/>
      <c r="J231" s="176">
        <f>ROUND(I231*H231,2)</f>
        <v>0</v>
      </c>
      <c r="K231" s="172" t="s">
        <v>122</v>
      </c>
      <c r="L231" s="177"/>
      <c r="M231" s="178" t="s">
        <v>19</v>
      </c>
      <c r="N231" s="179" t="s">
        <v>41</v>
      </c>
      <c r="P231" s="137">
        <f>O231*H231</f>
        <v>0</v>
      </c>
      <c r="Q231" s="137">
        <v>4.4999999999999997E-3</v>
      </c>
      <c r="R231" s="137">
        <f>Q231*H231</f>
        <v>0.77399999999999991</v>
      </c>
      <c r="S231" s="137">
        <v>0</v>
      </c>
      <c r="T231" s="138">
        <f>S231*H231</f>
        <v>0</v>
      </c>
      <c r="AR231" s="139" t="s">
        <v>166</v>
      </c>
      <c r="AT231" s="139" t="s">
        <v>328</v>
      </c>
      <c r="AU231" s="139" t="s">
        <v>80</v>
      </c>
      <c r="AY231" s="18" t="s">
        <v>116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8" t="s">
        <v>78</v>
      </c>
      <c r="BK231" s="140">
        <f>ROUND(I231*H231,2)</f>
        <v>0</v>
      </c>
      <c r="BL231" s="18" t="s">
        <v>123</v>
      </c>
      <c r="BM231" s="139" t="s">
        <v>439</v>
      </c>
    </row>
    <row r="232" spans="2:65" s="1" customFormat="1" ht="24.15" customHeight="1">
      <c r="B232" s="33"/>
      <c r="C232" s="128" t="s">
        <v>440</v>
      </c>
      <c r="D232" s="128" t="s">
        <v>118</v>
      </c>
      <c r="E232" s="129" t="s">
        <v>441</v>
      </c>
      <c r="F232" s="130" t="s">
        <v>442</v>
      </c>
      <c r="G232" s="131" t="s">
        <v>140</v>
      </c>
      <c r="H232" s="132">
        <v>510</v>
      </c>
      <c r="I232" s="133"/>
      <c r="J232" s="134">
        <f>ROUND(I232*H232,2)</f>
        <v>0</v>
      </c>
      <c r="K232" s="130" t="s">
        <v>122</v>
      </c>
      <c r="L232" s="33"/>
      <c r="M232" s="135" t="s">
        <v>19</v>
      </c>
      <c r="N232" s="136" t="s">
        <v>41</v>
      </c>
      <c r="P232" s="137">
        <f>O232*H232</f>
        <v>0</v>
      </c>
      <c r="Q232" s="137">
        <v>2.2000000000000001E-4</v>
      </c>
      <c r="R232" s="137">
        <f>Q232*H232</f>
        <v>0.11220000000000001</v>
      </c>
      <c r="S232" s="137">
        <v>0</v>
      </c>
      <c r="T232" s="138">
        <f>S232*H232</f>
        <v>0</v>
      </c>
      <c r="AR232" s="139" t="s">
        <v>123</v>
      </c>
      <c r="AT232" s="139" t="s">
        <v>118</v>
      </c>
      <c r="AU232" s="139" t="s">
        <v>80</v>
      </c>
      <c r="AY232" s="18" t="s">
        <v>116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8" t="s">
        <v>78</v>
      </c>
      <c r="BK232" s="140">
        <f>ROUND(I232*H232,2)</f>
        <v>0</v>
      </c>
      <c r="BL232" s="18" t="s">
        <v>123</v>
      </c>
      <c r="BM232" s="139" t="s">
        <v>443</v>
      </c>
    </row>
    <row r="233" spans="2:65" s="1" customFormat="1">
      <c r="B233" s="33"/>
      <c r="D233" s="141" t="s">
        <v>125</v>
      </c>
      <c r="F233" s="142" t="s">
        <v>444</v>
      </c>
      <c r="I233" s="143"/>
      <c r="L233" s="33"/>
      <c r="M233" s="144"/>
      <c r="T233" s="54"/>
      <c r="AT233" s="18" t="s">
        <v>125</v>
      </c>
      <c r="AU233" s="18" t="s">
        <v>80</v>
      </c>
    </row>
    <row r="234" spans="2:65" s="12" customFormat="1">
      <c r="B234" s="145"/>
      <c r="D234" s="146" t="s">
        <v>127</v>
      </c>
      <c r="E234" s="147" t="s">
        <v>19</v>
      </c>
      <c r="F234" s="148" t="s">
        <v>445</v>
      </c>
      <c r="H234" s="147" t="s">
        <v>19</v>
      </c>
      <c r="I234" s="149"/>
      <c r="L234" s="145"/>
      <c r="M234" s="150"/>
      <c r="T234" s="151"/>
      <c r="AT234" s="147" t="s">
        <v>127</v>
      </c>
      <c r="AU234" s="147" t="s">
        <v>80</v>
      </c>
      <c r="AV234" s="12" t="s">
        <v>78</v>
      </c>
      <c r="AW234" s="12" t="s">
        <v>31</v>
      </c>
      <c r="AX234" s="12" t="s">
        <v>70</v>
      </c>
      <c r="AY234" s="147" t="s">
        <v>116</v>
      </c>
    </row>
    <row r="235" spans="2:65" s="13" customFormat="1">
      <c r="B235" s="152"/>
      <c r="D235" s="146" t="s">
        <v>127</v>
      </c>
      <c r="E235" s="153" t="s">
        <v>19</v>
      </c>
      <c r="F235" s="154" t="s">
        <v>446</v>
      </c>
      <c r="H235" s="155">
        <v>190</v>
      </c>
      <c r="I235" s="156"/>
      <c r="L235" s="152"/>
      <c r="M235" s="157"/>
      <c r="T235" s="158"/>
      <c r="AT235" s="153" t="s">
        <v>127</v>
      </c>
      <c r="AU235" s="153" t="s">
        <v>80</v>
      </c>
      <c r="AV235" s="13" t="s">
        <v>80</v>
      </c>
      <c r="AW235" s="13" t="s">
        <v>31</v>
      </c>
      <c r="AX235" s="13" t="s">
        <v>70</v>
      </c>
      <c r="AY235" s="153" t="s">
        <v>116</v>
      </c>
    </row>
    <row r="236" spans="2:65" s="12" customFormat="1">
      <c r="B236" s="145"/>
      <c r="D236" s="146" t="s">
        <v>127</v>
      </c>
      <c r="E236" s="147" t="s">
        <v>19</v>
      </c>
      <c r="F236" s="148" t="s">
        <v>447</v>
      </c>
      <c r="H236" s="147" t="s">
        <v>19</v>
      </c>
      <c r="I236" s="149"/>
      <c r="L236" s="145"/>
      <c r="M236" s="150"/>
      <c r="T236" s="151"/>
      <c r="AT236" s="147" t="s">
        <v>127</v>
      </c>
      <c r="AU236" s="147" t="s">
        <v>80</v>
      </c>
      <c r="AV236" s="12" t="s">
        <v>78</v>
      </c>
      <c r="AW236" s="12" t="s">
        <v>31</v>
      </c>
      <c r="AX236" s="12" t="s">
        <v>70</v>
      </c>
      <c r="AY236" s="147" t="s">
        <v>116</v>
      </c>
    </row>
    <row r="237" spans="2:65" s="13" customFormat="1">
      <c r="B237" s="152"/>
      <c r="D237" s="146" t="s">
        <v>127</v>
      </c>
      <c r="E237" s="153" t="s">
        <v>19</v>
      </c>
      <c r="F237" s="154" t="s">
        <v>448</v>
      </c>
      <c r="H237" s="155">
        <v>320</v>
      </c>
      <c r="I237" s="156"/>
      <c r="L237" s="152"/>
      <c r="M237" s="157"/>
      <c r="T237" s="158"/>
      <c r="AT237" s="153" t="s">
        <v>127</v>
      </c>
      <c r="AU237" s="153" t="s">
        <v>80</v>
      </c>
      <c r="AV237" s="13" t="s">
        <v>80</v>
      </c>
      <c r="AW237" s="13" t="s">
        <v>31</v>
      </c>
      <c r="AX237" s="13" t="s">
        <v>70</v>
      </c>
      <c r="AY237" s="153" t="s">
        <v>116</v>
      </c>
    </row>
    <row r="238" spans="2:65" s="14" customFormat="1">
      <c r="B238" s="159"/>
      <c r="D238" s="146" t="s">
        <v>127</v>
      </c>
      <c r="E238" s="160" t="s">
        <v>19</v>
      </c>
      <c r="F238" s="161" t="s">
        <v>130</v>
      </c>
      <c r="H238" s="162">
        <v>510</v>
      </c>
      <c r="I238" s="163"/>
      <c r="L238" s="159"/>
      <c r="M238" s="164"/>
      <c r="T238" s="165"/>
      <c r="AT238" s="160" t="s">
        <v>127</v>
      </c>
      <c r="AU238" s="160" t="s">
        <v>80</v>
      </c>
      <c r="AV238" s="14" t="s">
        <v>123</v>
      </c>
      <c r="AW238" s="14" t="s">
        <v>31</v>
      </c>
      <c r="AX238" s="14" t="s">
        <v>78</v>
      </c>
      <c r="AY238" s="160" t="s">
        <v>116</v>
      </c>
    </row>
    <row r="239" spans="2:65" s="1" customFormat="1" ht="24.15" customHeight="1">
      <c r="B239" s="33"/>
      <c r="C239" s="170" t="s">
        <v>449</v>
      </c>
      <c r="D239" s="170" t="s">
        <v>328</v>
      </c>
      <c r="E239" s="171" t="s">
        <v>450</v>
      </c>
      <c r="F239" s="172" t="s">
        <v>451</v>
      </c>
      <c r="G239" s="173" t="s">
        <v>140</v>
      </c>
      <c r="H239" s="174">
        <v>325</v>
      </c>
      <c r="I239" s="175"/>
      <c r="J239" s="176">
        <f>ROUND(I239*H239,2)</f>
        <v>0</v>
      </c>
      <c r="K239" s="172" t="s">
        <v>19</v>
      </c>
      <c r="L239" s="177"/>
      <c r="M239" s="178" t="s">
        <v>19</v>
      </c>
      <c r="N239" s="179" t="s">
        <v>41</v>
      </c>
      <c r="P239" s="137">
        <f>O239*H239</f>
        <v>0</v>
      </c>
      <c r="Q239" s="137">
        <v>2.6499999999999999E-2</v>
      </c>
      <c r="R239" s="137">
        <f>Q239*H239</f>
        <v>8.6124999999999989</v>
      </c>
      <c r="S239" s="137">
        <v>0</v>
      </c>
      <c r="T239" s="138">
        <f>S239*H239</f>
        <v>0</v>
      </c>
      <c r="AR239" s="139" t="s">
        <v>166</v>
      </c>
      <c r="AT239" s="139" t="s">
        <v>328</v>
      </c>
      <c r="AU239" s="139" t="s">
        <v>80</v>
      </c>
      <c r="AY239" s="18" t="s">
        <v>116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78</v>
      </c>
      <c r="BK239" s="140">
        <f>ROUND(I239*H239,2)</f>
        <v>0</v>
      </c>
      <c r="BL239" s="18" t="s">
        <v>123</v>
      </c>
      <c r="BM239" s="139" t="s">
        <v>452</v>
      </c>
    </row>
    <row r="240" spans="2:65" s="12" customFormat="1">
      <c r="B240" s="145"/>
      <c r="D240" s="146" t="s">
        <v>127</v>
      </c>
      <c r="E240" s="147" t="s">
        <v>19</v>
      </c>
      <c r="F240" s="148" t="s">
        <v>453</v>
      </c>
      <c r="H240" s="147" t="s">
        <v>19</v>
      </c>
      <c r="I240" s="149"/>
      <c r="L240" s="145"/>
      <c r="M240" s="150"/>
      <c r="T240" s="151"/>
      <c r="AT240" s="147" t="s">
        <v>127</v>
      </c>
      <c r="AU240" s="147" t="s">
        <v>80</v>
      </c>
      <c r="AV240" s="12" t="s">
        <v>78</v>
      </c>
      <c r="AW240" s="12" t="s">
        <v>31</v>
      </c>
      <c r="AX240" s="12" t="s">
        <v>70</v>
      </c>
      <c r="AY240" s="147" t="s">
        <v>116</v>
      </c>
    </row>
    <row r="241" spans="2:65" s="13" customFormat="1">
      <c r="B241" s="152"/>
      <c r="D241" s="146" t="s">
        <v>127</v>
      </c>
      <c r="E241" s="153" t="s">
        <v>19</v>
      </c>
      <c r="F241" s="154" t="s">
        <v>446</v>
      </c>
      <c r="H241" s="155">
        <v>190</v>
      </c>
      <c r="I241" s="156"/>
      <c r="L241" s="152"/>
      <c r="M241" s="157"/>
      <c r="T241" s="158"/>
      <c r="AT241" s="153" t="s">
        <v>127</v>
      </c>
      <c r="AU241" s="153" t="s">
        <v>80</v>
      </c>
      <c r="AV241" s="13" t="s">
        <v>80</v>
      </c>
      <c r="AW241" s="13" t="s">
        <v>31</v>
      </c>
      <c r="AX241" s="13" t="s">
        <v>70</v>
      </c>
      <c r="AY241" s="153" t="s">
        <v>116</v>
      </c>
    </row>
    <row r="242" spans="2:65" s="12" customFormat="1">
      <c r="B242" s="145"/>
      <c r="D242" s="146" t="s">
        <v>127</v>
      </c>
      <c r="E242" s="147" t="s">
        <v>19</v>
      </c>
      <c r="F242" s="148" t="s">
        <v>447</v>
      </c>
      <c r="H242" s="147" t="s">
        <v>19</v>
      </c>
      <c r="I242" s="149"/>
      <c r="L242" s="145"/>
      <c r="M242" s="150"/>
      <c r="T242" s="151"/>
      <c r="AT242" s="147" t="s">
        <v>127</v>
      </c>
      <c r="AU242" s="147" t="s">
        <v>80</v>
      </c>
      <c r="AV242" s="12" t="s">
        <v>78</v>
      </c>
      <c r="AW242" s="12" t="s">
        <v>31</v>
      </c>
      <c r="AX242" s="12" t="s">
        <v>70</v>
      </c>
      <c r="AY242" s="147" t="s">
        <v>116</v>
      </c>
    </row>
    <row r="243" spans="2:65" s="13" customFormat="1">
      <c r="B243" s="152"/>
      <c r="D243" s="146" t="s">
        <v>127</v>
      </c>
      <c r="E243" s="153" t="s">
        <v>19</v>
      </c>
      <c r="F243" s="154" t="s">
        <v>454</v>
      </c>
      <c r="H243" s="155">
        <v>135</v>
      </c>
      <c r="I243" s="156"/>
      <c r="L243" s="152"/>
      <c r="M243" s="157"/>
      <c r="T243" s="158"/>
      <c r="AT243" s="153" t="s">
        <v>127</v>
      </c>
      <c r="AU243" s="153" t="s">
        <v>80</v>
      </c>
      <c r="AV243" s="13" t="s">
        <v>80</v>
      </c>
      <c r="AW243" s="13" t="s">
        <v>31</v>
      </c>
      <c r="AX243" s="13" t="s">
        <v>70</v>
      </c>
      <c r="AY243" s="153" t="s">
        <v>116</v>
      </c>
    </row>
    <row r="244" spans="2:65" s="14" customFormat="1">
      <c r="B244" s="159"/>
      <c r="D244" s="146" t="s">
        <v>127</v>
      </c>
      <c r="E244" s="160" t="s">
        <v>19</v>
      </c>
      <c r="F244" s="161" t="s">
        <v>130</v>
      </c>
      <c r="H244" s="162">
        <v>325</v>
      </c>
      <c r="I244" s="163"/>
      <c r="L244" s="159"/>
      <c r="M244" s="164"/>
      <c r="T244" s="165"/>
      <c r="AT244" s="160" t="s">
        <v>127</v>
      </c>
      <c r="AU244" s="160" t="s">
        <v>80</v>
      </c>
      <c r="AV244" s="14" t="s">
        <v>123</v>
      </c>
      <c r="AW244" s="14" t="s">
        <v>31</v>
      </c>
      <c r="AX244" s="14" t="s">
        <v>78</v>
      </c>
      <c r="AY244" s="160" t="s">
        <v>116</v>
      </c>
    </row>
    <row r="245" spans="2:65" s="1" customFormat="1" ht="24.15" customHeight="1">
      <c r="B245" s="33"/>
      <c r="C245" s="170" t="s">
        <v>455</v>
      </c>
      <c r="D245" s="170" t="s">
        <v>328</v>
      </c>
      <c r="E245" s="171" t="s">
        <v>456</v>
      </c>
      <c r="F245" s="172" t="s">
        <v>457</v>
      </c>
      <c r="G245" s="173" t="s">
        <v>140</v>
      </c>
      <c r="H245" s="174">
        <v>155</v>
      </c>
      <c r="I245" s="175"/>
      <c r="J245" s="176">
        <f>ROUND(I245*H245,2)</f>
        <v>0</v>
      </c>
      <c r="K245" s="172" t="s">
        <v>19</v>
      </c>
      <c r="L245" s="177"/>
      <c r="M245" s="178" t="s">
        <v>19</v>
      </c>
      <c r="N245" s="179" t="s">
        <v>41</v>
      </c>
      <c r="P245" s="137">
        <f>O245*H245</f>
        <v>0</v>
      </c>
      <c r="Q245" s="137">
        <v>2.6499999999999999E-2</v>
      </c>
      <c r="R245" s="137">
        <f>Q245*H245</f>
        <v>4.1074999999999999</v>
      </c>
      <c r="S245" s="137">
        <v>0</v>
      </c>
      <c r="T245" s="138">
        <f>S245*H245</f>
        <v>0</v>
      </c>
      <c r="AR245" s="139" t="s">
        <v>166</v>
      </c>
      <c r="AT245" s="139" t="s">
        <v>328</v>
      </c>
      <c r="AU245" s="139" t="s">
        <v>80</v>
      </c>
      <c r="AY245" s="18" t="s">
        <v>116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8" t="s">
        <v>78</v>
      </c>
      <c r="BK245" s="140">
        <f>ROUND(I245*H245,2)</f>
        <v>0</v>
      </c>
      <c r="BL245" s="18" t="s">
        <v>123</v>
      </c>
      <c r="BM245" s="139" t="s">
        <v>458</v>
      </c>
    </row>
    <row r="246" spans="2:65" s="12" customFormat="1">
      <c r="B246" s="145"/>
      <c r="D246" s="146" t="s">
        <v>127</v>
      </c>
      <c r="E246" s="147" t="s">
        <v>19</v>
      </c>
      <c r="F246" s="148" t="s">
        <v>447</v>
      </c>
      <c r="H246" s="147" t="s">
        <v>19</v>
      </c>
      <c r="I246" s="149"/>
      <c r="L246" s="145"/>
      <c r="M246" s="150"/>
      <c r="T246" s="151"/>
      <c r="AT246" s="147" t="s">
        <v>127</v>
      </c>
      <c r="AU246" s="147" t="s">
        <v>80</v>
      </c>
      <c r="AV246" s="12" t="s">
        <v>78</v>
      </c>
      <c r="AW246" s="12" t="s">
        <v>31</v>
      </c>
      <c r="AX246" s="12" t="s">
        <v>70</v>
      </c>
      <c r="AY246" s="147" t="s">
        <v>116</v>
      </c>
    </row>
    <row r="247" spans="2:65" s="13" customFormat="1">
      <c r="B247" s="152"/>
      <c r="D247" s="146" t="s">
        <v>127</v>
      </c>
      <c r="E247" s="153" t="s">
        <v>19</v>
      </c>
      <c r="F247" s="154" t="s">
        <v>459</v>
      </c>
      <c r="H247" s="155">
        <v>155</v>
      </c>
      <c r="I247" s="156"/>
      <c r="L247" s="152"/>
      <c r="M247" s="157"/>
      <c r="T247" s="158"/>
      <c r="AT247" s="153" t="s">
        <v>127</v>
      </c>
      <c r="AU247" s="153" t="s">
        <v>80</v>
      </c>
      <c r="AV247" s="13" t="s">
        <v>80</v>
      </c>
      <c r="AW247" s="13" t="s">
        <v>31</v>
      </c>
      <c r="AX247" s="13" t="s">
        <v>70</v>
      </c>
      <c r="AY247" s="153" t="s">
        <v>116</v>
      </c>
    </row>
    <row r="248" spans="2:65" s="14" customFormat="1">
      <c r="B248" s="159"/>
      <c r="D248" s="146" t="s">
        <v>127</v>
      </c>
      <c r="E248" s="160" t="s">
        <v>19</v>
      </c>
      <c r="F248" s="161" t="s">
        <v>130</v>
      </c>
      <c r="H248" s="162">
        <v>155</v>
      </c>
      <c r="I248" s="163"/>
      <c r="L248" s="159"/>
      <c r="M248" s="164"/>
      <c r="T248" s="165"/>
      <c r="AT248" s="160" t="s">
        <v>127</v>
      </c>
      <c r="AU248" s="160" t="s">
        <v>80</v>
      </c>
      <c r="AV248" s="14" t="s">
        <v>123</v>
      </c>
      <c r="AW248" s="14" t="s">
        <v>31</v>
      </c>
      <c r="AX248" s="14" t="s">
        <v>78</v>
      </c>
      <c r="AY248" s="160" t="s">
        <v>116</v>
      </c>
    </row>
    <row r="249" spans="2:65" s="1" customFormat="1" ht="24.15" customHeight="1">
      <c r="B249" s="33"/>
      <c r="C249" s="170" t="s">
        <v>460</v>
      </c>
      <c r="D249" s="170" t="s">
        <v>328</v>
      </c>
      <c r="E249" s="171" t="s">
        <v>461</v>
      </c>
      <c r="F249" s="172" t="s">
        <v>462</v>
      </c>
      <c r="G249" s="173" t="s">
        <v>140</v>
      </c>
      <c r="H249" s="174">
        <v>30</v>
      </c>
      <c r="I249" s="175"/>
      <c r="J249" s="176">
        <f>ROUND(I249*H249,2)</f>
        <v>0</v>
      </c>
      <c r="K249" s="172" t="s">
        <v>19</v>
      </c>
      <c r="L249" s="177"/>
      <c r="M249" s="178" t="s">
        <v>19</v>
      </c>
      <c r="N249" s="179" t="s">
        <v>41</v>
      </c>
      <c r="P249" s="137">
        <f>O249*H249</f>
        <v>0</v>
      </c>
      <c r="Q249" s="137">
        <v>2.6499999999999999E-2</v>
      </c>
      <c r="R249" s="137">
        <f>Q249*H249</f>
        <v>0.79499999999999993</v>
      </c>
      <c r="S249" s="137">
        <v>0</v>
      </c>
      <c r="T249" s="138">
        <f>S249*H249</f>
        <v>0</v>
      </c>
      <c r="AR249" s="139" t="s">
        <v>166</v>
      </c>
      <c r="AT249" s="139" t="s">
        <v>328</v>
      </c>
      <c r="AU249" s="139" t="s">
        <v>80</v>
      </c>
      <c r="AY249" s="18" t="s">
        <v>116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8" t="s">
        <v>78</v>
      </c>
      <c r="BK249" s="140">
        <f>ROUND(I249*H249,2)</f>
        <v>0</v>
      </c>
      <c r="BL249" s="18" t="s">
        <v>123</v>
      </c>
      <c r="BM249" s="139" t="s">
        <v>463</v>
      </c>
    </row>
    <row r="250" spans="2:65" s="12" customFormat="1">
      <c r="B250" s="145"/>
      <c r="D250" s="146" t="s">
        <v>127</v>
      </c>
      <c r="E250" s="147" t="s">
        <v>19</v>
      </c>
      <c r="F250" s="148" t="s">
        <v>447</v>
      </c>
      <c r="H250" s="147" t="s">
        <v>19</v>
      </c>
      <c r="I250" s="149"/>
      <c r="L250" s="145"/>
      <c r="M250" s="150"/>
      <c r="T250" s="151"/>
      <c r="AT250" s="147" t="s">
        <v>127</v>
      </c>
      <c r="AU250" s="147" t="s">
        <v>80</v>
      </c>
      <c r="AV250" s="12" t="s">
        <v>78</v>
      </c>
      <c r="AW250" s="12" t="s">
        <v>31</v>
      </c>
      <c r="AX250" s="12" t="s">
        <v>70</v>
      </c>
      <c r="AY250" s="147" t="s">
        <v>116</v>
      </c>
    </row>
    <row r="251" spans="2:65" s="13" customFormat="1">
      <c r="B251" s="152"/>
      <c r="D251" s="146" t="s">
        <v>127</v>
      </c>
      <c r="E251" s="153" t="s">
        <v>19</v>
      </c>
      <c r="F251" s="154" t="s">
        <v>200</v>
      </c>
      <c r="H251" s="155">
        <v>30</v>
      </c>
      <c r="I251" s="156"/>
      <c r="L251" s="152"/>
      <c r="M251" s="157"/>
      <c r="T251" s="158"/>
      <c r="AT251" s="153" t="s">
        <v>127</v>
      </c>
      <c r="AU251" s="153" t="s">
        <v>80</v>
      </c>
      <c r="AV251" s="13" t="s">
        <v>80</v>
      </c>
      <c r="AW251" s="13" t="s">
        <v>31</v>
      </c>
      <c r="AX251" s="13" t="s">
        <v>70</v>
      </c>
      <c r="AY251" s="153" t="s">
        <v>116</v>
      </c>
    </row>
    <row r="252" spans="2:65" s="14" customFormat="1">
      <c r="B252" s="159"/>
      <c r="D252" s="146" t="s">
        <v>127</v>
      </c>
      <c r="E252" s="160" t="s">
        <v>19</v>
      </c>
      <c r="F252" s="161" t="s">
        <v>130</v>
      </c>
      <c r="H252" s="162">
        <v>30</v>
      </c>
      <c r="I252" s="163"/>
      <c r="L252" s="159"/>
      <c r="M252" s="164"/>
      <c r="T252" s="165"/>
      <c r="AT252" s="160" t="s">
        <v>127</v>
      </c>
      <c r="AU252" s="160" t="s">
        <v>80</v>
      </c>
      <c r="AV252" s="14" t="s">
        <v>123</v>
      </c>
      <c r="AW252" s="14" t="s">
        <v>31</v>
      </c>
      <c r="AX252" s="14" t="s">
        <v>78</v>
      </c>
      <c r="AY252" s="160" t="s">
        <v>116</v>
      </c>
    </row>
    <row r="253" spans="2:65" s="1" customFormat="1" ht="16.5" customHeight="1">
      <c r="B253" s="33"/>
      <c r="C253" s="128" t="s">
        <v>464</v>
      </c>
      <c r="D253" s="128" t="s">
        <v>118</v>
      </c>
      <c r="E253" s="129" t="s">
        <v>465</v>
      </c>
      <c r="F253" s="130" t="s">
        <v>466</v>
      </c>
      <c r="G253" s="131" t="s">
        <v>187</v>
      </c>
      <c r="H253" s="132">
        <v>1</v>
      </c>
      <c r="I253" s="133"/>
      <c r="J253" s="134">
        <f>ROUND(I253*H253,2)</f>
        <v>0</v>
      </c>
      <c r="K253" s="130" t="s">
        <v>19</v>
      </c>
      <c r="L253" s="33"/>
      <c r="M253" s="135" t="s">
        <v>19</v>
      </c>
      <c r="N253" s="136" t="s">
        <v>41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123</v>
      </c>
      <c r="AT253" s="139" t="s">
        <v>118</v>
      </c>
      <c r="AU253" s="139" t="s">
        <v>80</v>
      </c>
      <c r="AY253" s="18" t="s">
        <v>116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8" t="s">
        <v>78</v>
      </c>
      <c r="BK253" s="140">
        <f>ROUND(I253*H253,2)</f>
        <v>0</v>
      </c>
      <c r="BL253" s="18" t="s">
        <v>123</v>
      </c>
      <c r="BM253" s="139" t="s">
        <v>467</v>
      </c>
    </row>
    <row r="254" spans="2:65" s="13" customFormat="1">
      <c r="B254" s="152"/>
      <c r="D254" s="146" t="s">
        <v>127</v>
      </c>
      <c r="E254" s="153" t="s">
        <v>19</v>
      </c>
      <c r="F254" s="154" t="s">
        <v>78</v>
      </c>
      <c r="H254" s="155">
        <v>1</v>
      </c>
      <c r="I254" s="156"/>
      <c r="L254" s="152"/>
      <c r="M254" s="157"/>
      <c r="T254" s="158"/>
      <c r="AT254" s="153" t="s">
        <v>127</v>
      </c>
      <c r="AU254" s="153" t="s">
        <v>80</v>
      </c>
      <c r="AV254" s="13" t="s">
        <v>80</v>
      </c>
      <c r="AW254" s="13" t="s">
        <v>31</v>
      </c>
      <c r="AX254" s="13" t="s">
        <v>78</v>
      </c>
      <c r="AY254" s="153" t="s">
        <v>116</v>
      </c>
    </row>
    <row r="255" spans="2:65" s="1" customFormat="1" ht="24.15" customHeight="1">
      <c r="B255" s="33"/>
      <c r="C255" s="128" t="s">
        <v>468</v>
      </c>
      <c r="D255" s="128" t="s">
        <v>118</v>
      </c>
      <c r="E255" s="129" t="s">
        <v>441</v>
      </c>
      <c r="F255" s="130" t="s">
        <v>442</v>
      </c>
      <c r="G255" s="131" t="s">
        <v>140</v>
      </c>
      <c r="H255" s="132">
        <v>25</v>
      </c>
      <c r="I255" s="133"/>
      <c r="J255" s="134">
        <f>ROUND(I255*H255,2)</f>
        <v>0</v>
      </c>
      <c r="K255" s="130" t="s">
        <v>122</v>
      </c>
      <c r="L255" s="33"/>
      <c r="M255" s="135" t="s">
        <v>19</v>
      </c>
      <c r="N255" s="136" t="s">
        <v>41</v>
      </c>
      <c r="P255" s="137">
        <f>O255*H255</f>
        <v>0</v>
      </c>
      <c r="Q255" s="137">
        <v>2.2000000000000001E-4</v>
      </c>
      <c r="R255" s="137">
        <f>Q255*H255</f>
        <v>5.5000000000000005E-3</v>
      </c>
      <c r="S255" s="137">
        <v>0</v>
      </c>
      <c r="T255" s="138">
        <f>S255*H255</f>
        <v>0</v>
      </c>
      <c r="AR255" s="139" t="s">
        <v>123</v>
      </c>
      <c r="AT255" s="139" t="s">
        <v>118</v>
      </c>
      <c r="AU255" s="139" t="s">
        <v>80</v>
      </c>
      <c r="AY255" s="18" t="s">
        <v>116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8" t="s">
        <v>78</v>
      </c>
      <c r="BK255" s="140">
        <f>ROUND(I255*H255,2)</f>
        <v>0</v>
      </c>
      <c r="BL255" s="18" t="s">
        <v>123</v>
      </c>
      <c r="BM255" s="139" t="s">
        <v>469</v>
      </c>
    </row>
    <row r="256" spans="2:65" s="1" customFormat="1">
      <c r="B256" s="33"/>
      <c r="D256" s="141" t="s">
        <v>125</v>
      </c>
      <c r="F256" s="142" t="s">
        <v>444</v>
      </c>
      <c r="I256" s="143"/>
      <c r="L256" s="33"/>
      <c r="M256" s="144"/>
      <c r="T256" s="54"/>
      <c r="AT256" s="18" t="s">
        <v>125</v>
      </c>
      <c r="AU256" s="18" t="s">
        <v>80</v>
      </c>
    </row>
    <row r="257" spans="2:65" s="12" customFormat="1">
      <c r="B257" s="145"/>
      <c r="D257" s="146" t="s">
        <v>127</v>
      </c>
      <c r="E257" s="147" t="s">
        <v>19</v>
      </c>
      <c r="F257" s="148" t="s">
        <v>470</v>
      </c>
      <c r="H257" s="147" t="s">
        <v>19</v>
      </c>
      <c r="I257" s="149"/>
      <c r="L257" s="145"/>
      <c r="M257" s="150"/>
      <c r="T257" s="151"/>
      <c r="AT257" s="147" t="s">
        <v>127</v>
      </c>
      <c r="AU257" s="147" t="s">
        <v>80</v>
      </c>
      <c r="AV257" s="12" t="s">
        <v>78</v>
      </c>
      <c r="AW257" s="12" t="s">
        <v>31</v>
      </c>
      <c r="AX257" s="12" t="s">
        <v>70</v>
      </c>
      <c r="AY257" s="147" t="s">
        <v>116</v>
      </c>
    </row>
    <row r="258" spans="2:65" s="13" customFormat="1">
      <c r="B258" s="152"/>
      <c r="D258" s="146" t="s">
        <v>127</v>
      </c>
      <c r="E258" s="153" t="s">
        <v>19</v>
      </c>
      <c r="F258" s="154" t="s">
        <v>471</v>
      </c>
      <c r="H258" s="155">
        <v>25</v>
      </c>
      <c r="I258" s="156"/>
      <c r="L258" s="152"/>
      <c r="M258" s="157"/>
      <c r="T258" s="158"/>
      <c r="AT258" s="153" t="s">
        <v>127</v>
      </c>
      <c r="AU258" s="153" t="s">
        <v>80</v>
      </c>
      <c r="AV258" s="13" t="s">
        <v>80</v>
      </c>
      <c r="AW258" s="13" t="s">
        <v>31</v>
      </c>
      <c r="AX258" s="13" t="s">
        <v>70</v>
      </c>
      <c r="AY258" s="153" t="s">
        <v>116</v>
      </c>
    </row>
    <row r="259" spans="2:65" s="14" customFormat="1">
      <c r="B259" s="159"/>
      <c r="D259" s="146" t="s">
        <v>127</v>
      </c>
      <c r="E259" s="160" t="s">
        <v>19</v>
      </c>
      <c r="F259" s="161" t="s">
        <v>130</v>
      </c>
      <c r="H259" s="162">
        <v>25</v>
      </c>
      <c r="I259" s="163"/>
      <c r="L259" s="159"/>
      <c r="M259" s="164"/>
      <c r="T259" s="165"/>
      <c r="AT259" s="160" t="s">
        <v>127</v>
      </c>
      <c r="AU259" s="160" t="s">
        <v>80</v>
      </c>
      <c r="AV259" s="14" t="s">
        <v>123</v>
      </c>
      <c r="AW259" s="14" t="s">
        <v>31</v>
      </c>
      <c r="AX259" s="14" t="s">
        <v>78</v>
      </c>
      <c r="AY259" s="160" t="s">
        <v>116</v>
      </c>
    </row>
    <row r="260" spans="2:65" s="1" customFormat="1" ht="16.5" customHeight="1">
      <c r="B260" s="33"/>
      <c r="C260" s="170" t="s">
        <v>472</v>
      </c>
      <c r="D260" s="170" t="s">
        <v>328</v>
      </c>
      <c r="E260" s="171" t="s">
        <v>473</v>
      </c>
      <c r="F260" s="172" t="s">
        <v>474</v>
      </c>
      <c r="G260" s="173" t="s">
        <v>294</v>
      </c>
      <c r="H260" s="174">
        <v>1.95</v>
      </c>
      <c r="I260" s="175"/>
      <c r="J260" s="176">
        <f>ROUND(I260*H260,2)</f>
        <v>0</v>
      </c>
      <c r="K260" s="172" t="s">
        <v>19</v>
      </c>
      <c r="L260" s="177"/>
      <c r="M260" s="178" t="s">
        <v>19</v>
      </c>
      <c r="N260" s="179" t="s">
        <v>41</v>
      </c>
      <c r="P260" s="137">
        <f>O260*H260</f>
        <v>0</v>
      </c>
      <c r="Q260" s="137">
        <v>0.65</v>
      </c>
      <c r="R260" s="137">
        <f>Q260*H260</f>
        <v>1.2675000000000001</v>
      </c>
      <c r="S260" s="137">
        <v>0</v>
      </c>
      <c r="T260" s="138">
        <f>S260*H260</f>
        <v>0</v>
      </c>
      <c r="AR260" s="139" t="s">
        <v>166</v>
      </c>
      <c r="AT260" s="139" t="s">
        <v>328</v>
      </c>
      <c r="AU260" s="139" t="s">
        <v>80</v>
      </c>
      <c r="AY260" s="18" t="s">
        <v>116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8" t="s">
        <v>78</v>
      </c>
      <c r="BK260" s="140">
        <f>ROUND(I260*H260,2)</f>
        <v>0</v>
      </c>
      <c r="BL260" s="18" t="s">
        <v>123</v>
      </c>
      <c r="BM260" s="139" t="s">
        <v>475</v>
      </c>
    </row>
    <row r="261" spans="2:65" s="12" customFormat="1">
      <c r="B261" s="145"/>
      <c r="D261" s="146" t="s">
        <v>127</v>
      </c>
      <c r="E261" s="147" t="s">
        <v>19</v>
      </c>
      <c r="F261" s="148" t="s">
        <v>470</v>
      </c>
      <c r="H261" s="147" t="s">
        <v>19</v>
      </c>
      <c r="I261" s="149"/>
      <c r="L261" s="145"/>
      <c r="M261" s="150"/>
      <c r="T261" s="151"/>
      <c r="AT261" s="147" t="s">
        <v>127</v>
      </c>
      <c r="AU261" s="147" t="s">
        <v>80</v>
      </c>
      <c r="AV261" s="12" t="s">
        <v>78</v>
      </c>
      <c r="AW261" s="12" t="s">
        <v>31</v>
      </c>
      <c r="AX261" s="12" t="s">
        <v>70</v>
      </c>
      <c r="AY261" s="147" t="s">
        <v>116</v>
      </c>
    </row>
    <row r="262" spans="2:65" s="13" customFormat="1">
      <c r="B262" s="152"/>
      <c r="D262" s="146" t="s">
        <v>127</v>
      </c>
      <c r="E262" s="153" t="s">
        <v>19</v>
      </c>
      <c r="F262" s="154" t="s">
        <v>476</v>
      </c>
      <c r="H262" s="155">
        <v>1.95</v>
      </c>
      <c r="I262" s="156"/>
      <c r="L262" s="152"/>
      <c r="M262" s="157"/>
      <c r="T262" s="158"/>
      <c r="AT262" s="153" t="s">
        <v>127</v>
      </c>
      <c r="AU262" s="153" t="s">
        <v>80</v>
      </c>
      <c r="AV262" s="13" t="s">
        <v>80</v>
      </c>
      <c r="AW262" s="13" t="s">
        <v>31</v>
      </c>
      <c r="AX262" s="13" t="s">
        <v>70</v>
      </c>
      <c r="AY262" s="153" t="s">
        <v>116</v>
      </c>
    </row>
    <row r="263" spans="2:65" s="14" customFormat="1">
      <c r="B263" s="159"/>
      <c r="D263" s="146" t="s">
        <v>127</v>
      </c>
      <c r="E263" s="160" t="s">
        <v>19</v>
      </c>
      <c r="F263" s="161" t="s">
        <v>130</v>
      </c>
      <c r="H263" s="162">
        <v>1.95</v>
      </c>
      <c r="I263" s="163"/>
      <c r="L263" s="159"/>
      <c r="M263" s="164"/>
      <c r="T263" s="165"/>
      <c r="AT263" s="160" t="s">
        <v>127</v>
      </c>
      <c r="AU263" s="160" t="s">
        <v>80</v>
      </c>
      <c r="AV263" s="14" t="s">
        <v>123</v>
      </c>
      <c r="AW263" s="14" t="s">
        <v>31</v>
      </c>
      <c r="AX263" s="14" t="s">
        <v>78</v>
      </c>
      <c r="AY263" s="160" t="s">
        <v>116</v>
      </c>
    </row>
    <row r="264" spans="2:65" s="1" customFormat="1" ht="16.5" customHeight="1">
      <c r="B264" s="33"/>
      <c r="C264" s="128" t="s">
        <v>477</v>
      </c>
      <c r="D264" s="128" t="s">
        <v>118</v>
      </c>
      <c r="E264" s="129" t="s">
        <v>478</v>
      </c>
      <c r="F264" s="130" t="s">
        <v>479</v>
      </c>
      <c r="G264" s="131" t="s">
        <v>140</v>
      </c>
      <c r="H264" s="132">
        <v>7</v>
      </c>
      <c r="I264" s="133"/>
      <c r="J264" s="134">
        <f>ROUND(I264*H264,2)</f>
        <v>0</v>
      </c>
      <c r="K264" s="130" t="s">
        <v>122</v>
      </c>
      <c r="L264" s="33"/>
      <c r="M264" s="135" t="s">
        <v>19</v>
      </c>
      <c r="N264" s="136" t="s">
        <v>41</v>
      </c>
      <c r="P264" s="137">
        <f>O264*H264</f>
        <v>0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123</v>
      </c>
      <c r="AT264" s="139" t="s">
        <v>118</v>
      </c>
      <c r="AU264" s="139" t="s">
        <v>80</v>
      </c>
      <c r="AY264" s="18" t="s">
        <v>116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8" t="s">
        <v>78</v>
      </c>
      <c r="BK264" s="140">
        <f>ROUND(I264*H264,2)</f>
        <v>0</v>
      </c>
      <c r="BL264" s="18" t="s">
        <v>123</v>
      </c>
      <c r="BM264" s="139" t="s">
        <v>480</v>
      </c>
    </row>
    <row r="265" spans="2:65" s="1" customFormat="1">
      <c r="B265" s="33"/>
      <c r="D265" s="141" t="s">
        <v>125</v>
      </c>
      <c r="F265" s="142" t="s">
        <v>481</v>
      </c>
      <c r="I265" s="143"/>
      <c r="L265" s="33"/>
      <c r="M265" s="144"/>
      <c r="T265" s="54"/>
      <c r="AT265" s="18" t="s">
        <v>125</v>
      </c>
      <c r="AU265" s="18" t="s">
        <v>80</v>
      </c>
    </row>
    <row r="266" spans="2:65" s="13" customFormat="1">
      <c r="B266" s="152"/>
      <c r="D266" s="146" t="s">
        <v>127</v>
      </c>
      <c r="E266" s="153" t="s">
        <v>19</v>
      </c>
      <c r="F266" s="154" t="s">
        <v>158</v>
      </c>
      <c r="H266" s="155">
        <v>7</v>
      </c>
      <c r="I266" s="156"/>
      <c r="L266" s="152"/>
      <c r="M266" s="157"/>
      <c r="T266" s="158"/>
      <c r="AT266" s="153" t="s">
        <v>127</v>
      </c>
      <c r="AU266" s="153" t="s">
        <v>80</v>
      </c>
      <c r="AV266" s="13" t="s">
        <v>80</v>
      </c>
      <c r="AW266" s="13" t="s">
        <v>31</v>
      </c>
      <c r="AX266" s="13" t="s">
        <v>78</v>
      </c>
      <c r="AY266" s="153" t="s">
        <v>116</v>
      </c>
    </row>
    <row r="267" spans="2:65" s="1" customFormat="1" ht="16.5" customHeight="1">
      <c r="B267" s="33"/>
      <c r="C267" s="170" t="s">
        <v>482</v>
      </c>
      <c r="D267" s="170" t="s">
        <v>328</v>
      </c>
      <c r="E267" s="171" t="s">
        <v>483</v>
      </c>
      <c r="F267" s="172" t="s">
        <v>484</v>
      </c>
      <c r="G267" s="173" t="s">
        <v>140</v>
      </c>
      <c r="H267" s="174">
        <v>7</v>
      </c>
      <c r="I267" s="175"/>
      <c r="J267" s="176">
        <f>ROUND(I267*H267,2)</f>
        <v>0</v>
      </c>
      <c r="K267" s="172" t="s">
        <v>19</v>
      </c>
      <c r="L267" s="177"/>
      <c r="M267" s="178" t="s">
        <v>19</v>
      </c>
      <c r="N267" s="179" t="s">
        <v>41</v>
      </c>
      <c r="P267" s="137">
        <f>O267*H267</f>
        <v>0</v>
      </c>
      <c r="Q267" s="137">
        <v>4.5659999999999999E-2</v>
      </c>
      <c r="R267" s="137">
        <f>Q267*H267</f>
        <v>0.31962000000000002</v>
      </c>
      <c r="S267" s="137">
        <v>0</v>
      </c>
      <c r="T267" s="138">
        <f>S267*H267</f>
        <v>0</v>
      </c>
      <c r="AR267" s="139" t="s">
        <v>166</v>
      </c>
      <c r="AT267" s="139" t="s">
        <v>328</v>
      </c>
      <c r="AU267" s="139" t="s">
        <v>80</v>
      </c>
      <c r="AY267" s="18" t="s">
        <v>116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8" t="s">
        <v>78</v>
      </c>
      <c r="BK267" s="140">
        <f>ROUND(I267*H267,2)</f>
        <v>0</v>
      </c>
      <c r="BL267" s="18" t="s">
        <v>123</v>
      </c>
      <c r="BM267" s="139" t="s">
        <v>485</v>
      </c>
    </row>
    <row r="268" spans="2:65" s="1" customFormat="1" ht="86.4">
      <c r="B268" s="33"/>
      <c r="D268" s="146" t="s">
        <v>363</v>
      </c>
      <c r="F268" s="187" t="s">
        <v>486</v>
      </c>
      <c r="I268" s="143"/>
      <c r="L268" s="33"/>
      <c r="M268" s="144"/>
      <c r="T268" s="54"/>
      <c r="AT268" s="18" t="s">
        <v>363</v>
      </c>
      <c r="AU268" s="18" t="s">
        <v>80</v>
      </c>
    </row>
    <row r="269" spans="2:65" s="13" customFormat="1">
      <c r="B269" s="152"/>
      <c r="D269" s="146" t="s">
        <v>127</v>
      </c>
      <c r="E269" s="153" t="s">
        <v>19</v>
      </c>
      <c r="F269" s="154" t="s">
        <v>158</v>
      </c>
      <c r="H269" s="155">
        <v>7</v>
      </c>
      <c r="I269" s="156"/>
      <c r="L269" s="152"/>
      <c r="M269" s="157"/>
      <c r="T269" s="158"/>
      <c r="AT269" s="153" t="s">
        <v>127</v>
      </c>
      <c r="AU269" s="153" t="s">
        <v>80</v>
      </c>
      <c r="AV269" s="13" t="s">
        <v>80</v>
      </c>
      <c r="AW269" s="13" t="s">
        <v>31</v>
      </c>
      <c r="AX269" s="13" t="s">
        <v>78</v>
      </c>
      <c r="AY269" s="153" t="s">
        <v>116</v>
      </c>
    </row>
    <row r="270" spans="2:65" s="1" customFormat="1" ht="16.5" customHeight="1">
      <c r="B270" s="33"/>
      <c r="C270" s="128" t="s">
        <v>487</v>
      </c>
      <c r="D270" s="128" t="s">
        <v>118</v>
      </c>
      <c r="E270" s="129" t="s">
        <v>488</v>
      </c>
      <c r="F270" s="130" t="s">
        <v>489</v>
      </c>
      <c r="G270" s="131" t="s">
        <v>140</v>
      </c>
      <c r="H270" s="132">
        <v>4</v>
      </c>
      <c r="I270" s="133"/>
      <c r="J270" s="134">
        <f>ROUND(I270*H270,2)</f>
        <v>0</v>
      </c>
      <c r="K270" s="130" t="s">
        <v>122</v>
      </c>
      <c r="L270" s="33"/>
      <c r="M270" s="135" t="s">
        <v>19</v>
      </c>
      <c r="N270" s="136" t="s">
        <v>41</v>
      </c>
      <c r="P270" s="137">
        <f>O270*H270</f>
        <v>0</v>
      </c>
      <c r="Q270" s="137">
        <v>0</v>
      </c>
      <c r="R270" s="137">
        <f>Q270*H270</f>
        <v>0</v>
      </c>
      <c r="S270" s="137">
        <v>0</v>
      </c>
      <c r="T270" s="138">
        <f>S270*H270</f>
        <v>0</v>
      </c>
      <c r="AR270" s="139" t="s">
        <v>123</v>
      </c>
      <c r="AT270" s="139" t="s">
        <v>118</v>
      </c>
      <c r="AU270" s="139" t="s">
        <v>80</v>
      </c>
      <c r="AY270" s="18" t="s">
        <v>116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8" t="s">
        <v>78</v>
      </c>
      <c r="BK270" s="140">
        <f>ROUND(I270*H270,2)</f>
        <v>0</v>
      </c>
      <c r="BL270" s="18" t="s">
        <v>123</v>
      </c>
      <c r="BM270" s="139" t="s">
        <v>490</v>
      </c>
    </row>
    <row r="271" spans="2:65" s="1" customFormat="1">
      <c r="B271" s="33"/>
      <c r="D271" s="141" t="s">
        <v>125</v>
      </c>
      <c r="F271" s="142" t="s">
        <v>491</v>
      </c>
      <c r="I271" s="143"/>
      <c r="L271" s="33"/>
      <c r="M271" s="144"/>
      <c r="T271" s="54"/>
      <c r="AT271" s="18" t="s">
        <v>125</v>
      </c>
      <c r="AU271" s="18" t="s">
        <v>80</v>
      </c>
    </row>
    <row r="272" spans="2:65" s="13" customFormat="1">
      <c r="B272" s="152"/>
      <c r="D272" s="146" t="s">
        <v>127</v>
      </c>
      <c r="E272" s="153" t="s">
        <v>19</v>
      </c>
      <c r="F272" s="154" t="s">
        <v>123</v>
      </c>
      <c r="H272" s="155">
        <v>4</v>
      </c>
      <c r="I272" s="156"/>
      <c r="L272" s="152"/>
      <c r="M272" s="157"/>
      <c r="T272" s="158"/>
      <c r="AT272" s="153" t="s">
        <v>127</v>
      </c>
      <c r="AU272" s="153" t="s">
        <v>80</v>
      </c>
      <c r="AV272" s="13" t="s">
        <v>80</v>
      </c>
      <c r="AW272" s="13" t="s">
        <v>31</v>
      </c>
      <c r="AX272" s="13" t="s">
        <v>70</v>
      </c>
      <c r="AY272" s="153" t="s">
        <v>116</v>
      </c>
    </row>
    <row r="273" spans="2:65" s="14" customFormat="1">
      <c r="B273" s="159"/>
      <c r="D273" s="146" t="s">
        <v>127</v>
      </c>
      <c r="E273" s="160" t="s">
        <v>19</v>
      </c>
      <c r="F273" s="161" t="s">
        <v>130</v>
      </c>
      <c r="H273" s="162">
        <v>4</v>
      </c>
      <c r="I273" s="163"/>
      <c r="L273" s="159"/>
      <c r="M273" s="164"/>
      <c r="T273" s="165"/>
      <c r="AT273" s="160" t="s">
        <v>127</v>
      </c>
      <c r="AU273" s="160" t="s">
        <v>80</v>
      </c>
      <c r="AV273" s="14" t="s">
        <v>123</v>
      </c>
      <c r="AW273" s="14" t="s">
        <v>31</v>
      </c>
      <c r="AX273" s="14" t="s">
        <v>78</v>
      </c>
      <c r="AY273" s="160" t="s">
        <v>116</v>
      </c>
    </row>
    <row r="274" spans="2:65" s="1" customFormat="1" ht="16.5" customHeight="1">
      <c r="B274" s="33"/>
      <c r="C274" s="170" t="s">
        <v>492</v>
      </c>
      <c r="D274" s="170" t="s">
        <v>328</v>
      </c>
      <c r="E274" s="171" t="s">
        <v>493</v>
      </c>
      <c r="F274" s="172" t="s">
        <v>494</v>
      </c>
      <c r="G274" s="173" t="s">
        <v>140</v>
      </c>
      <c r="H274" s="174">
        <v>4</v>
      </c>
      <c r="I274" s="175"/>
      <c r="J274" s="176">
        <f>ROUND(I274*H274,2)</f>
        <v>0</v>
      </c>
      <c r="K274" s="172" t="s">
        <v>122</v>
      </c>
      <c r="L274" s="177"/>
      <c r="M274" s="178" t="s">
        <v>19</v>
      </c>
      <c r="N274" s="179" t="s">
        <v>41</v>
      </c>
      <c r="P274" s="137">
        <f>O274*H274</f>
        <v>0</v>
      </c>
      <c r="Q274" s="137">
        <v>5.6800000000000003E-2</v>
      </c>
      <c r="R274" s="137">
        <f>Q274*H274</f>
        <v>0.22720000000000001</v>
      </c>
      <c r="S274" s="137">
        <v>0</v>
      </c>
      <c r="T274" s="138">
        <f>S274*H274</f>
        <v>0</v>
      </c>
      <c r="AR274" s="139" t="s">
        <v>166</v>
      </c>
      <c r="AT274" s="139" t="s">
        <v>328</v>
      </c>
      <c r="AU274" s="139" t="s">
        <v>80</v>
      </c>
      <c r="AY274" s="18" t="s">
        <v>116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8" t="s">
        <v>78</v>
      </c>
      <c r="BK274" s="140">
        <f>ROUND(I274*H274,2)</f>
        <v>0</v>
      </c>
      <c r="BL274" s="18" t="s">
        <v>123</v>
      </c>
      <c r="BM274" s="139" t="s">
        <v>495</v>
      </c>
    </row>
    <row r="275" spans="2:65" s="1" customFormat="1" ht="86.4">
      <c r="B275" s="33"/>
      <c r="D275" s="146" t="s">
        <v>363</v>
      </c>
      <c r="F275" s="187" t="s">
        <v>496</v>
      </c>
      <c r="I275" s="143"/>
      <c r="L275" s="33"/>
      <c r="M275" s="144"/>
      <c r="T275" s="54"/>
      <c r="AT275" s="18" t="s">
        <v>363</v>
      </c>
      <c r="AU275" s="18" t="s">
        <v>80</v>
      </c>
    </row>
    <row r="276" spans="2:65" s="13" customFormat="1">
      <c r="B276" s="152"/>
      <c r="D276" s="146" t="s">
        <v>127</v>
      </c>
      <c r="E276" s="153" t="s">
        <v>19</v>
      </c>
      <c r="F276" s="154" t="s">
        <v>123</v>
      </c>
      <c r="H276" s="155">
        <v>4</v>
      </c>
      <c r="I276" s="156"/>
      <c r="L276" s="152"/>
      <c r="M276" s="157"/>
      <c r="T276" s="158"/>
      <c r="AT276" s="153" t="s">
        <v>127</v>
      </c>
      <c r="AU276" s="153" t="s">
        <v>80</v>
      </c>
      <c r="AV276" s="13" t="s">
        <v>80</v>
      </c>
      <c r="AW276" s="13" t="s">
        <v>31</v>
      </c>
      <c r="AX276" s="13" t="s">
        <v>70</v>
      </c>
      <c r="AY276" s="153" t="s">
        <v>116</v>
      </c>
    </row>
    <row r="277" spans="2:65" s="14" customFormat="1">
      <c r="B277" s="159"/>
      <c r="D277" s="146" t="s">
        <v>127</v>
      </c>
      <c r="E277" s="160" t="s">
        <v>19</v>
      </c>
      <c r="F277" s="161" t="s">
        <v>130</v>
      </c>
      <c r="H277" s="162">
        <v>4</v>
      </c>
      <c r="I277" s="163"/>
      <c r="L277" s="159"/>
      <c r="M277" s="164"/>
      <c r="T277" s="165"/>
      <c r="AT277" s="160" t="s">
        <v>127</v>
      </c>
      <c r="AU277" s="160" t="s">
        <v>80</v>
      </c>
      <c r="AV277" s="14" t="s">
        <v>123</v>
      </c>
      <c r="AW277" s="14" t="s">
        <v>31</v>
      </c>
      <c r="AX277" s="14" t="s">
        <v>78</v>
      </c>
      <c r="AY277" s="160" t="s">
        <v>116</v>
      </c>
    </row>
    <row r="278" spans="2:65" s="1" customFormat="1" ht="16.5" customHeight="1">
      <c r="B278" s="33"/>
      <c r="C278" s="128" t="s">
        <v>497</v>
      </c>
      <c r="D278" s="128" t="s">
        <v>118</v>
      </c>
      <c r="E278" s="129" t="s">
        <v>498</v>
      </c>
      <c r="F278" s="130" t="s">
        <v>499</v>
      </c>
      <c r="G278" s="131" t="s">
        <v>140</v>
      </c>
      <c r="H278" s="132">
        <v>172</v>
      </c>
      <c r="I278" s="133"/>
      <c r="J278" s="134">
        <f>ROUND(I278*H278,2)</f>
        <v>0</v>
      </c>
      <c r="K278" s="130" t="s">
        <v>122</v>
      </c>
      <c r="L278" s="33"/>
      <c r="M278" s="135" t="s">
        <v>19</v>
      </c>
      <c r="N278" s="136" t="s">
        <v>41</v>
      </c>
      <c r="P278" s="137">
        <f>O278*H278</f>
        <v>0</v>
      </c>
      <c r="Q278" s="137">
        <v>1.1999999999999999E-3</v>
      </c>
      <c r="R278" s="137">
        <f>Q278*H278</f>
        <v>0.20639999999999997</v>
      </c>
      <c r="S278" s="137">
        <v>0</v>
      </c>
      <c r="T278" s="138">
        <f>S278*H278</f>
        <v>0</v>
      </c>
      <c r="AR278" s="139" t="s">
        <v>123</v>
      </c>
      <c r="AT278" s="139" t="s">
        <v>118</v>
      </c>
      <c r="AU278" s="139" t="s">
        <v>80</v>
      </c>
      <c r="AY278" s="18" t="s">
        <v>116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8" t="s">
        <v>78</v>
      </c>
      <c r="BK278" s="140">
        <f>ROUND(I278*H278,2)</f>
        <v>0</v>
      </c>
      <c r="BL278" s="18" t="s">
        <v>123</v>
      </c>
      <c r="BM278" s="139" t="s">
        <v>500</v>
      </c>
    </row>
    <row r="279" spans="2:65" s="1" customFormat="1">
      <c r="B279" s="33"/>
      <c r="D279" s="141" t="s">
        <v>125</v>
      </c>
      <c r="F279" s="142" t="s">
        <v>501</v>
      </c>
      <c r="I279" s="143"/>
      <c r="L279" s="33"/>
      <c r="M279" s="144"/>
      <c r="T279" s="54"/>
      <c r="AT279" s="18" t="s">
        <v>125</v>
      </c>
      <c r="AU279" s="18" t="s">
        <v>80</v>
      </c>
    </row>
    <row r="280" spans="2:65" s="13" customFormat="1">
      <c r="B280" s="152"/>
      <c r="D280" s="146" t="s">
        <v>127</v>
      </c>
      <c r="E280" s="153" t="s">
        <v>19</v>
      </c>
      <c r="F280" s="154" t="s">
        <v>502</v>
      </c>
      <c r="H280" s="155">
        <v>170</v>
      </c>
      <c r="I280" s="156"/>
      <c r="L280" s="152"/>
      <c r="M280" s="157"/>
      <c r="T280" s="158"/>
      <c r="AT280" s="153" t="s">
        <v>127</v>
      </c>
      <c r="AU280" s="153" t="s">
        <v>80</v>
      </c>
      <c r="AV280" s="13" t="s">
        <v>80</v>
      </c>
      <c r="AW280" s="13" t="s">
        <v>31</v>
      </c>
      <c r="AX280" s="13" t="s">
        <v>70</v>
      </c>
      <c r="AY280" s="153" t="s">
        <v>116</v>
      </c>
    </row>
    <row r="281" spans="2:65" s="13" customFormat="1">
      <c r="B281" s="152"/>
      <c r="D281" s="146" t="s">
        <v>127</v>
      </c>
      <c r="E281" s="153" t="s">
        <v>19</v>
      </c>
      <c r="F281" s="154" t="s">
        <v>80</v>
      </c>
      <c r="H281" s="155">
        <v>2</v>
      </c>
      <c r="I281" s="156"/>
      <c r="L281" s="152"/>
      <c r="M281" s="157"/>
      <c r="T281" s="158"/>
      <c r="AT281" s="153" t="s">
        <v>127</v>
      </c>
      <c r="AU281" s="153" t="s">
        <v>80</v>
      </c>
      <c r="AV281" s="13" t="s">
        <v>80</v>
      </c>
      <c r="AW281" s="13" t="s">
        <v>31</v>
      </c>
      <c r="AX281" s="13" t="s">
        <v>70</v>
      </c>
      <c r="AY281" s="153" t="s">
        <v>116</v>
      </c>
    </row>
    <row r="282" spans="2:65" s="14" customFormat="1">
      <c r="B282" s="159"/>
      <c r="D282" s="146" t="s">
        <v>127</v>
      </c>
      <c r="E282" s="160" t="s">
        <v>19</v>
      </c>
      <c r="F282" s="161" t="s">
        <v>130</v>
      </c>
      <c r="H282" s="162">
        <v>172</v>
      </c>
      <c r="I282" s="163"/>
      <c r="L282" s="159"/>
      <c r="M282" s="164"/>
      <c r="T282" s="165"/>
      <c r="AT282" s="160" t="s">
        <v>127</v>
      </c>
      <c r="AU282" s="160" t="s">
        <v>80</v>
      </c>
      <c r="AV282" s="14" t="s">
        <v>123</v>
      </c>
      <c r="AW282" s="14" t="s">
        <v>31</v>
      </c>
      <c r="AX282" s="14" t="s">
        <v>78</v>
      </c>
      <c r="AY282" s="160" t="s">
        <v>116</v>
      </c>
    </row>
    <row r="283" spans="2:65" s="1" customFormat="1" ht="16.5" customHeight="1">
      <c r="B283" s="33"/>
      <c r="C283" s="170" t="s">
        <v>503</v>
      </c>
      <c r="D283" s="170" t="s">
        <v>328</v>
      </c>
      <c r="E283" s="171" t="s">
        <v>504</v>
      </c>
      <c r="F283" s="172" t="s">
        <v>505</v>
      </c>
      <c r="G283" s="173" t="s">
        <v>140</v>
      </c>
      <c r="H283" s="174">
        <v>172</v>
      </c>
      <c r="I283" s="175"/>
      <c r="J283" s="176">
        <f>ROUND(I283*H283,2)</f>
        <v>0</v>
      </c>
      <c r="K283" s="172" t="s">
        <v>122</v>
      </c>
      <c r="L283" s="177"/>
      <c r="M283" s="178" t="s">
        <v>19</v>
      </c>
      <c r="N283" s="179" t="s">
        <v>41</v>
      </c>
      <c r="P283" s="137">
        <f>O283*H283</f>
        <v>0</v>
      </c>
      <c r="Q283" s="137">
        <v>6.6000000000000003E-2</v>
      </c>
      <c r="R283" s="137">
        <f>Q283*H283</f>
        <v>11.352</v>
      </c>
      <c r="S283" s="137">
        <v>0</v>
      </c>
      <c r="T283" s="138">
        <f>S283*H283</f>
        <v>0</v>
      </c>
      <c r="AR283" s="139" t="s">
        <v>166</v>
      </c>
      <c r="AT283" s="139" t="s">
        <v>328</v>
      </c>
      <c r="AU283" s="139" t="s">
        <v>80</v>
      </c>
      <c r="AY283" s="18" t="s">
        <v>116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8" t="s">
        <v>78</v>
      </c>
      <c r="BK283" s="140">
        <f>ROUND(I283*H283,2)</f>
        <v>0</v>
      </c>
      <c r="BL283" s="18" t="s">
        <v>123</v>
      </c>
      <c r="BM283" s="139" t="s">
        <v>506</v>
      </c>
    </row>
    <row r="284" spans="2:65" s="13" customFormat="1">
      <c r="B284" s="152"/>
      <c r="D284" s="146" t="s">
        <v>127</v>
      </c>
      <c r="E284" s="153" t="s">
        <v>19</v>
      </c>
      <c r="F284" s="154" t="s">
        <v>507</v>
      </c>
      <c r="H284" s="155">
        <v>172</v>
      </c>
      <c r="I284" s="156"/>
      <c r="L284" s="152"/>
      <c r="M284" s="157"/>
      <c r="T284" s="158"/>
      <c r="AT284" s="153" t="s">
        <v>127</v>
      </c>
      <c r="AU284" s="153" t="s">
        <v>80</v>
      </c>
      <c r="AV284" s="13" t="s">
        <v>80</v>
      </c>
      <c r="AW284" s="13" t="s">
        <v>31</v>
      </c>
      <c r="AX284" s="13" t="s">
        <v>70</v>
      </c>
      <c r="AY284" s="153" t="s">
        <v>116</v>
      </c>
    </row>
    <row r="285" spans="2:65" s="14" customFormat="1">
      <c r="B285" s="159"/>
      <c r="D285" s="146" t="s">
        <v>127</v>
      </c>
      <c r="E285" s="160" t="s">
        <v>19</v>
      </c>
      <c r="F285" s="161" t="s">
        <v>130</v>
      </c>
      <c r="H285" s="162">
        <v>172</v>
      </c>
      <c r="I285" s="163"/>
      <c r="L285" s="159"/>
      <c r="M285" s="164"/>
      <c r="T285" s="165"/>
      <c r="AT285" s="160" t="s">
        <v>127</v>
      </c>
      <c r="AU285" s="160" t="s">
        <v>80</v>
      </c>
      <c r="AV285" s="14" t="s">
        <v>123</v>
      </c>
      <c r="AW285" s="14" t="s">
        <v>31</v>
      </c>
      <c r="AX285" s="14" t="s">
        <v>78</v>
      </c>
      <c r="AY285" s="160" t="s">
        <v>116</v>
      </c>
    </row>
    <row r="286" spans="2:65" s="1" customFormat="1" ht="16.5" customHeight="1">
      <c r="B286" s="33"/>
      <c r="C286" s="128" t="s">
        <v>508</v>
      </c>
      <c r="D286" s="128" t="s">
        <v>118</v>
      </c>
      <c r="E286" s="129" t="s">
        <v>509</v>
      </c>
      <c r="F286" s="130" t="s">
        <v>510</v>
      </c>
      <c r="G286" s="131" t="s">
        <v>149</v>
      </c>
      <c r="H286" s="132">
        <v>5</v>
      </c>
      <c r="I286" s="133"/>
      <c r="J286" s="134">
        <f>ROUND(I286*H286,2)</f>
        <v>0</v>
      </c>
      <c r="K286" s="130" t="s">
        <v>19</v>
      </c>
      <c r="L286" s="33"/>
      <c r="M286" s="135" t="s">
        <v>19</v>
      </c>
      <c r="N286" s="136" t="s">
        <v>41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123</v>
      </c>
      <c r="AT286" s="139" t="s">
        <v>118</v>
      </c>
      <c r="AU286" s="139" t="s">
        <v>80</v>
      </c>
      <c r="AY286" s="18" t="s">
        <v>116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8" t="s">
        <v>78</v>
      </c>
      <c r="BK286" s="140">
        <f>ROUND(I286*H286,2)</f>
        <v>0</v>
      </c>
      <c r="BL286" s="18" t="s">
        <v>123</v>
      </c>
      <c r="BM286" s="139" t="s">
        <v>511</v>
      </c>
    </row>
    <row r="287" spans="2:65" s="1" customFormat="1" ht="16.5" customHeight="1">
      <c r="B287" s="33"/>
      <c r="C287" s="170" t="s">
        <v>512</v>
      </c>
      <c r="D287" s="170" t="s">
        <v>328</v>
      </c>
      <c r="E287" s="171" t="s">
        <v>513</v>
      </c>
      <c r="F287" s="172" t="s">
        <v>514</v>
      </c>
      <c r="G287" s="173" t="s">
        <v>149</v>
      </c>
      <c r="H287" s="174">
        <v>5</v>
      </c>
      <c r="I287" s="175"/>
      <c r="J287" s="176">
        <f>ROUND(I287*H287,2)</f>
        <v>0</v>
      </c>
      <c r="K287" s="172" t="s">
        <v>19</v>
      </c>
      <c r="L287" s="177"/>
      <c r="M287" s="178" t="s">
        <v>19</v>
      </c>
      <c r="N287" s="179" t="s">
        <v>41</v>
      </c>
      <c r="P287" s="137">
        <f>O287*H287</f>
        <v>0</v>
      </c>
      <c r="Q287" s="137">
        <v>2.9899999999999999E-2</v>
      </c>
      <c r="R287" s="137">
        <f>Q287*H287</f>
        <v>0.14949999999999999</v>
      </c>
      <c r="S287" s="137">
        <v>0</v>
      </c>
      <c r="T287" s="138">
        <f>S287*H287</f>
        <v>0</v>
      </c>
      <c r="AR287" s="139" t="s">
        <v>166</v>
      </c>
      <c r="AT287" s="139" t="s">
        <v>328</v>
      </c>
      <c r="AU287" s="139" t="s">
        <v>80</v>
      </c>
      <c r="AY287" s="18" t="s">
        <v>116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8" t="s">
        <v>78</v>
      </c>
      <c r="BK287" s="140">
        <f>ROUND(I287*H287,2)</f>
        <v>0</v>
      </c>
      <c r="BL287" s="18" t="s">
        <v>123</v>
      </c>
      <c r="BM287" s="139" t="s">
        <v>515</v>
      </c>
    </row>
    <row r="288" spans="2:65" s="1" customFormat="1" ht="115.2">
      <c r="B288" s="33"/>
      <c r="D288" s="146" t="s">
        <v>363</v>
      </c>
      <c r="F288" s="187" t="s">
        <v>516</v>
      </c>
      <c r="I288" s="143"/>
      <c r="L288" s="33"/>
      <c r="M288" s="144"/>
      <c r="T288" s="54"/>
      <c r="AT288" s="18" t="s">
        <v>363</v>
      </c>
      <c r="AU288" s="18" t="s">
        <v>80</v>
      </c>
    </row>
    <row r="289" spans="2:65" s="13" customFormat="1">
      <c r="B289" s="152"/>
      <c r="D289" s="146" t="s">
        <v>127</v>
      </c>
      <c r="E289" s="153" t="s">
        <v>19</v>
      </c>
      <c r="F289" s="154" t="s">
        <v>517</v>
      </c>
      <c r="H289" s="155">
        <v>5</v>
      </c>
      <c r="I289" s="156"/>
      <c r="L289" s="152"/>
      <c r="M289" s="157"/>
      <c r="T289" s="158"/>
      <c r="AT289" s="153" t="s">
        <v>127</v>
      </c>
      <c r="AU289" s="153" t="s">
        <v>80</v>
      </c>
      <c r="AV289" s="13" t="s">
        <v>80</v>
      </c>
      <c r="AW289" s="13" t="s">
        <v>31</v>
      </c>
      <c r="AX289" s="13" t="s">
        <v>70</v>
      </c>
      <c r="AY289" s="153" t="s">
        <v>116</v>
      </c>
    </row>
    <row r="290" spans="2:65" s="14" customFormat="1">
      <c r="B290" s="159"/>
      <c r="D290" s="146" t="s">
        <v>127</v>
      </c>
      <c r="E290" s="160" t="s">
        <v>19</v>
      </c>
      <c r="F290" s="161" t="s">
        <v>130</v>
      </c>
      <c r="H290" s="162">
        <v>5</v>
      </c>
      <c r="I290" s="163"/>
      <c r="L290" s="159"/>
      <c r="M290" s="164"/>
      <c r="T290" s="165"/>
      <c r="AT290" s="160" t="s">
        <v>127</v>
      </c>
      <c r="AU290" s="160" t="s">
        <v>80</v>
      </c>
      <c r="AV290" s="14" t="s">
        <v>123</v>
      </c>
      <c r="AW290" s="14" t="s">
        <v>31</v>
      </c>
      <c r="AX290" s="14" t="s">
        <v>78</v>
      </c>
      <c r="AY290" s="160" t="s">
        <v>116</v>
      </c>
    </row>
    <row r="291" spans="2:65" s="1" customFormat="1" ht="16.5" customHeight="1">
      <c r="B291" s="33"/>
      <c r="C291" s="128" t="s">
        <v>518</v>
      </c>
      <c r="D291" s="128" t="s">
        <v>118</v>
      </c>
      <c r="E291" s="129" t="s">
        <v>519</v>
      </c>
      <c r="F291" s="130" t="s">
        <v>520</v>
      </c>
      <c r="G291" s="131" t="s">
        <v>149</v>
      </c>
      <c r="H291" s="132">
        <v>422</v>
      </c>
      <c r="I291" s="133"/>
      <c r="J291" s="134">
        <f>ROUND(I291*H291,2)</f>
        <v>0</v>
      </c>
      <c r="K291" s="130" t="s">
        <v>122</v>
      </c>
      <c r="L291" s="33"/>
      <c r="M291" s="135" t="s">
        <v>19</v>
      </c>
      <c r="N291" s="136" t="s">
        <v>41</v>
      </c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AR291" s="139" t="s">
        <v>123</v>
      </c>
      <c r="AT291" s="139" t="s">
        <v>118</v>
      </c>
      <c r="AU291" s="139" t="s">
        <v>80</v>
      </c>
      <c r="AY291" s="18" t="s">
        <v>116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8" t="s">
        <v>78</v>
      </c>
      <c r="BK291" s="140">
        <f>ROUND(I291*H291,2)</f>
        <v>0</v>
      </c>
      <c r="BL291" s="18" t="s">
        <v>123</v>
      </c>
      <c r="BM291" s="139" t="s">
        <v>521</v>
      </c>
    </row>
    <row r="292" spans="2:65" s="1" customFormat="1">
      <c r="B292" s="33"/>
      <c r="D292" s="141" t="s">
        <v>125</v>
      </c>
      <c r="F292" s="142" t="s">
        <v>522</v>
      </c>
      <c r="I292" s="143"/>
      <c r="L292" s="33"/>
      <c r="M292" s="144"/>
      <c r="T292" s="54"/>
      <c r="AT292" s="18" t="s">
        <v>125</v>
      </c>
      <c r="AU292" s="18" t="s">
        <v>80</v>
      </c>
    </row>
    <row r="293" spans="2:65" s="12" customFormat="1">
      <c r="B293" s="145"/>
      <c r="D293" s="146" t="s">
        <v>127</v>
      </c>
      <c r="E293" s="147" t="s">
        <v>19</v>
      </c>
      <c r="F293" s="148" t="s">
        <v>523</v>
      </c>
      <c r="H293" s="147" t="s">
        <v>19</v>
      </c>
      <c r="I293" s="149"/>
      <c r="L293" s="145"/>
      <c r="M293" s="150"/>
      <c r="T293" s="151"/>
      <c r="AT293" s="147" t="s">
        <v>127</v>
      </c>
      <c r="AU293" s="147" t="s">
        <v>80</v>
      </c>
      <c r="AV293" s="12" t="s">
        <v>78</v>
      </c>
      <c r="AW293" s="12" t="s">
        <v>31</v>
      </c>
      <c r="AX293" s="12" t="s">
        <v>70</v>
      </c>
      <c r="AY293" s="147" t="s">
        <v>116</v>
      </c>
    </row>
    <row r="294" spans="2:65" s="13" customFormat="1">
      <c r="B294" s="152"/>
      <c r="D294" s="146" t="s">
        <v>127</v>
      </c>
      <c r="E294" s="153" t="s">
        <v>19</v>
      </c>
      <c r="F294" s="154" t="s">
        <v>524</v>
      </c>
      <c r="H294" s="155">
        <v>277</v>
      </c>
      <c r="I294" s="156"/>
      <c r="L294" s="152"/>
      <c r="M294" s="157"/>
      <c r="T294" s="158"/>
      <c r="AT294" s="153" t="s">
        <v>127</v>
      </c>
      <c r="AU294" s="153" t="s">
        <v>80</v>
      </c>
      <c r="AV294" s="13" t="s">
        <v>80</v>
      </c>
      <c r="AW294" s="13" t="s">
        <v>31</v>
      </c>
      <c r="AX294" s="13" t="s">
        <v>70</v>
      </c>
      <c r="AY294" s="153" t="s">
        <v>116</v>
      </c>
    </row>
    <row r="295" spans="2:65" s="12" customFormat="1">
      <c r="B295" s="145"/>
      <c r="D295" s="146" t="s">
        <v>127</v>
      </c>
      <c r="E295" s="147" t="s">
        <v>19</v>
      </c>
      <c r="F295" s="148" t="s">
        <v>525</v>
      </c>
      <c r="H295" s="147" t="s">
        <v>19</v>
      </c>
      <c r="I295" s="149"/>
      <c r="L295" s="145"/>
      <c r="M295" s="150"/>
      <c r="T295" s="151"/>
      <c r="AT295" s="147" t="s">
        <v>127</v>
      </c>
      <c r="AU295" s="147" t="s">
        <v>80</v>
      </c>
      <c r="AV295" s="12" t="s">
        <v>78</v>
      </c>
      <c r="AW295" s="12" t="s">
        <v>31</v>
      </c>
      <c r="AX295" s="12" t="s">
        <v>70</v>
      </c>
      <c r="AY295" s="147" t="s">
        <v>116</v>
      </c>
    </row>
    <row r="296" spans="2:65" s="13" customFormat="1">
      <c r="B296" s="152"/>
      <c r="D296" s="146" t="s">
        <v>127</v>
      </c>
      <c r="E296" s="153" t="s">
        <v>19</v>
      </c>
      <c r="F296" s="154" t="s">
        <v>526</v>
      </c>
      <c r="H296" s="155">
        <v>145</v>
      </c>
      <c r="I296" s="156"/>
      <c r="L296" s="152"/>
      <c r="M296" s="157"/>
      <c r="T296" s="158"/>
      <c r="AT296" s="153" t="s">
        <v>127</v>
      </c>
      <c r="AU296" s="153" t="s">
        <v>80</v>
      </c>
      <c r="AV296" s="13" t="s">
        <v>80</v>
      </c>
      <c r="AW296" s="13" t="s">
        <v>31</v>
      </c>
      <c r="AX296" s="13" t="s">
        <v>70</v>
      </c>
      <c r="AY296" s="153" t="s">
        <v>116</v>
      </c>
    </row>
    <row r="297" spans="2:65" s="14" customFormat="1">
      <c r="B297" s="159"/>
      <c r="D297" s="146" t="s">
        <v>127</v>
      </c>
      <c r="E297" s="160" t="s">
        <v>19</v>
      </c>
      <c r="F297" s="161" t="s">
        <v>130</v>
      </c>
      <c r="H297" s="162">
        <v>422</v>
      </c>
      <c r="I297" s="163"/>
      <c r="L297" s="159"/>
      <c r="M297" s="164"/>
      <c r="T297" s="165"/>
      <c r="AT297" s="160" t="s">
        <v>127</v>
      </c>
      <c r="AU297" s="160" t="s">
        <v>80</v>
      </c>
      <c r="AV297" s="14" t="s">
        <v>123</v>
      </c>
      <c r="AW297" s="14" t="s">
        <v>31</v>
      </c>
      <c r="AX297" s="14" t="s">
        <v>78</v>
      </c>
      <c r="AY297" s="160" t="s">
        <v>116</v>
      </c>
    </row>
    <row r="298" spans="2:65" s="1" customFormat="1" ht="24.15" customHeight="1">
      <c r="B298" s="33"/>
      <c r="C298" s="170" t="s">
        <v>527</v>
      </c>
      <c r="D298" s="170" t="s">
        <v>328</v>
      </c>
      <c r="E298" s="171" t="s">
        <v>528</v>
      </c>
      <c r="F298" s="172" t="s">
        <v>529</v>
      </c>
      <c r="G298" s="173" t="s">
        <v>149</v>
      </c>
      <c r="H298" s="174">
        <v>291.89999999999998</v>
      </c>
      <c r="I298" s="175"/>
      <c r="J298" s="176">
        <f>ROUND(I298*H298,2)</f>
        <v>0</v>
      </c>
      <c r="K298" s="172" t="s">
        <v>19</v>
      </c>
      <c r="L298" s="177"/>
      <c r="M298" s="178" t="s">
        <v>19</v>
      </c>
      <c r="N298" s="179" t="s">
        <v>41</v>
      </c>
      <c r="P298" s="137">
        <f>O298*H298</f>
        <v>0</v>
      </c>
      <c r="Q298" s="137">
        <v>1.8E-3</v>
      </c>
      <c r="R298" s="137">
        <f>Q298*H298</f>
        <v>0.52542</v>
      </c>
      <c r="S298" s="137">
        <v>0</v>
      </c>
      <c r="T298" s="138">
        <f>S298*H298</f>
        <v>0</v>
      </c>
      <c r="AR298" s="139" t="s">
        <v>166</v>
      </c>
      <c r="AT298" s="139" t="s">
        <v>328</v>
      </c>
      <c r="AU298" s="139" t="s">
        <v>80</v>
      </c>
      <c r="AY298" s="18" t="s">
        <v>116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8" t="s">
        <v>78</v>
      </c>
      <c r="BK298" s="140">
        <f>ROUND(I298*H298,2)</f>
        <v>0</v>
      </c>
      <c r="BL298" s="18" t="s">
        <v>123</v>
      </c>
      <c r="BM298" s="139" t="s">
        <v>530</v>
      </c>
    </row>
    <row r="299" spans="2:65" s="12" customFormat="1">
      <c r="B299" s="145"/>
      <c r="D299" s="146" t="s">
        <v>127</v>
      </c>
      <c r="E299" s="147" t="s">
        <v>19</v>
      </c>
      <c r="F299" s="148" t="s">
        <v>523</v>
      </c>
      <c r="H299" s="147" t="s">
        <v>19</v>
      </c>
      <c r="I299" s="149"/>
      <c r="L299" s="145"/>
      <c r="M299" s="150"/>
      <c r="T299" s="151"/>
      <c r="AT299" s="147" t="s">
        <v>127</v>
      </c>
      <c r="AU299" s="147" t="s">
        <v>80</v>
      </c>
      <c r="AV299" s="12" t="s">
        <v>78</v>
      </c>
      <c r="AW299" s="12" t="s">
        <v>31</v>
      </c>
      <c r="AX299" s="12" t="s">
        <v>70</v>
      </c>
      <c r="AY299" s="147" t="s">
        <v>116</v>
      </c>
    </row>
    <row r="300" spans="2:65" s="13" customFormat="1">
      <c r="B300" s="152"/>
      <c r="D300" s="146" t="s">
        <v>127</v>
      </c>
      <c r="E300" s="153" t="s">
        <v>19</v>
      </c>
      <c r="F300" s="154" t="s">
        <v>531</v>
      </c>
      <c r="H300" s="155">
        <v>291.89999999999998</v>
      </c>
      <c r="I300" s="156"/>
      <c r="L300" s="152"/>
      <c r="M300" s="157"/>
      <c r="T300" s="158"/>
      <c r="AT300" s="153" t="s">
        <v>127</v>
      </c>
      <c r="AU300" s="153" t="s">
        <v>80</v>
      </c>
      <c r="AV300" s="13" t="s">
        <v>80</v>
      </c>
      <c r="AW300" s="13" t="s">
        <v>31</v>
      </c>
      <c r="AX300" s="13" t="s">
        <v>70</v>
      </c>
      <c r="AY300" s="153" t="s">
        <v>116</v>
      </c>
    </row>
    <row r="301" spans="2:65" s="14" customFormat="1">
      <c r="B301" s="159"/>
      <c r="D301" s="146" t="s">
        <v>127</v>
      </c>
      <c r="E301" s="160" t="s">
        <v>19</v>
      </c>
      <c r="F301" s="161" t="s">
        <v>130</v>
      </c>
      <c r="H301" s="162">
        <v>291.89999999999998</v>
      </c>
      <c r="I301" s="163"/>
      <c r="L301" s="159"/>
      <c r="M301" s="164"/>
      <c r="T301" s="165"/>
      <c r="AT301" s="160" t="s">
        <v>127</v>
      </c>
      <c r="AU301" s="160" t="s">
        <v>80</v>
      </c>
      <c r="AV301" s="14" t="s">
        <v>123</v>
      </c>
      <c r="AW301" s="14" t="s">
        <v>31</v>
      </c>
      <c r="AX301" s="14" t="s">
        <v>78</v>
      </c>
      <c r="AY301" s="160" t="s">
        <v>116</v>
      </c>
    </row>
    <row r="302" spans="2:65" s="1" customFormat="1" ht="24.15" customHeight="1">
      <c r="B302" s="33"/>
      <c r="C302" s="170" t="s">
        <v>532</v>
      </c>
      <c r="D302" s="170" t="s">
        <v>328</v>
      </c>
      <c r="E302" s="171" t="s">
        <v>533</v>
      </c>
      <c r="F302" s="172" t="s">
        <v>534</v>
      </c>
      <c r="G302" s="173" t="s">
        <v>149</v>
      </c>
      <c r="H302" s="174">
        <v>152.25</v>
      </c>
      <c r="I302" s="175"/>
      <c r="J302" s="176">
        <f>ROUND(I302*H302,2)</f>
        <v>0</v>
      </c>
      <c r="K302" s="172" t="s">
        <v>19</v>
      </c>
      <c r="L302" s="177"/>
      <c r="M302" s="178" t="s">
        <v>19</v>
      </c>
      <c r="N302" s="179" t="s">
        <v>41</v>
      </c>
      <c r="P302" s="137">
        <f>O302*H302</f>
        <v>0</v>
      </c>
      <c r="Q302" s="137">
        <v>1.8E-3</v>
      </c>
      <c r="R302" s="137">
        <f>Q302*H302</f>
        <v>0.27405000000000002</v>
      </c>
      <c r="S302" s="137">
        <v>0</v>
      </c>
      <c r="T302" s="138">
        <f>S302*H302</f>
        <v>0</v>
      </c>
      <c r="AR302" s="139" t="s">
        <v>166</v>
      </c>
      <c r="AT302" s="139" t="s">
        <v>328</v>
      </c>
      <c r="AU302" s="139" t="s">
        <v>80</v>
      </c>
      <c r="AY302" s="18" t="s">
        <v>116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8" t="s">
        <v>78</v>
      </c>
      <c r="BK302" s="140">
        <f>ROUND(I302*H302,2)</f>
        <v>0</v>
      </c>
      <c r="BL302" s="18" t="s">
        <v>123</v>
      </c>
      <c r="BM302" s="139" t="s">
        <v>535</v>
      </c>
    </row>
    <row r="303" spans="2:65" s="13" customFormat="1">
      <c r="B303" s="152"/>
      <c r="D303" s="146" t="s">
        <v>127</v>
      </c>
      <c r="E303" s="153" t="s">
        <v>19</v>
      </c>
      <c r="F303" s="154" t="s">
        <v>536</v>
      </c>
      <c r="H303" s="155">
        <v>152.25</v>
      </c>
      <c r="I303" s="156"/>
      <c r="L303" s="152"/>
      <c r="M303" s="157"/>
      <c r="T303" s="158"/>
      <c r="AT303" s="153" t="s">
        <v>127</v>
      </c>
      <c r="AU303" s="153" t="s">
        <v>80</v>
      </c>
      <c r="AV303" s="13" t="s">
        <v>80</v>
      </c>
      <c r="AW303" s="13" t="s">
        <v>31</v>
      </c>
      <c r="AX303" s="13" t="s">
        <v>70</v>
      </c>
      <c r="AY303" s="153" t="s">
        <v>116</v>
      </c>
    </row>
    <row r="304" spans="2:65" s="14" customFormat="1">
      <c r="B304" s="159"/>
      <c r="D304" s="146" t="s">
        <v>127</v>
      </c>
      <c r="E304" s="160" t="s">
        <v>19</v>
      </c>
      <c r="F304" s="161" t="s">
        <v>130</v>
      </c>
      <c r="H304" s="162">
        <v>152.25</v>
      </c>
      <c r="I304" s="163"/>
      <c r="L304" s="159"/>
      <c r="M304" s="164"/>
      <c r="T304" s="165"/>
      <c r="AT304" s="160" t="s">
        <v>127</v>
      </c>
      <c r="AU304" s="160" t="s">
        <v>80</v>
      </c>
      <c r="AV304" s="14" t="s">
        <v>123</v>
      </c>
      <c r="AW304" s="14" t="s">
        <v>31</v>
      </c>
      <c r="AX304" s="14" t="s">
        <v>78</v>
      </c>
      <c r="AY304" s="160" t="s">
        <v>116</v>
      </c>
    </row>
    <row r="305" spans="2:65" s="1" customFormat="1" ht="16.5" customHeight="1">
      <c r="B305" s="33"/>
      <c r="C305" s="128" t="s">
        <v>537</v>
      </c>
      <c r="D305" s="128" t="s">
        <v>118</v>
      </c>
      <c r="E305" s="129" t="s">
        <v>538</v>
      </c>
      <c r="F305" s="130" t="s">
        <v>539</v>
      </c>
      <c r="G305" s="131" t="s">
        <v>149</v>
      </c>
      <c r="H305" s="132">
        <v>2090</v>
      </c>
      <c r="I305" s="133"/>
      <c r="J305" s="134">
        <f>ROUND(I305*H305,2)</f>
        <v>0</v>
      </c>
      <c r="K305" s="130" t="s">
        <v>122</v>
      </c>
      <c r="L305" s="33"/>
      <c r="M305" s="135" t="s">
        <v>19</v>
      </c>
      <c r="N305" s="136" t="s">
        <v>41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123</v>
      </c>
      <c r="AT305" s="139" t="s">
        <v>118</v>
      </c>
      <c r="AU305" s="139" t="s">
        <v>80</v>
      </c>
      <c r="AY305" s="18" t="s">
        <v>116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78</v>
      </c>
      <c r="BK305" s="140">
        <f>ROUND(I305*H305,2)</f>
        <v>0</v>
      </c>
      <c r="BL305" s="18" t="s">
        <v>123</v>
      </c>
      <c r="BM305" s="139" t="s">
        <v>540</v>
      </c>
    </row>
    <row r="306" spans="2:65" s="1" customFormat="1">
      <c r="B306" s="33"/>
      <c r="D306" s="141" t="s">
        <v>125</v>
      </c>
      <c r="F306" s="142" t="s">
        <v>541</v>
      </c>
      <c r="I306" s="143"/>
      <c r="L306" s="33"/>
      <c r="M306" s="144"/>
      <c r="T306" s="54"/>
      <c r="AT306" s="18" t="s">
        <v>125</v>
      </c>
      <c r="AU306" s="18" t="s">
        <v>80</v>
      </c>
    </row>
    <row r="307" spans="2:65" s="13" customFormat="1">
      <c r="B307" s="152"/>
      <c r="D307" s="146" t="s">
        <v>127</v>
      </c>
      <c r="E307" s="153" t="s">
        <v>19</v>
      </c>
      <c r="F307" s="154" t="s">
        <v>542</v>
      </c>
      <c r="H307" s="155">
        <v>2090</v>
      </c>
      <c r="I307" s="156"/>
      <c r="L307" s="152"/>
      <c r="M307" s="157"/>
      <c r="T307" s="158"/>
      <c r="AT307" s="153" t="s">
        <v>127</v>
      </c>
      <c r="AU307" s="153" t="s">
        <v>80</v>
      </c>
      <c r="AV307" s="13" t="s">
        <v>80</v>
      </c>
      <c r="AW307" s="13" t="s">
        <v>31</v>
      </c>
      <c r="AX307" s="13" t="s">
        <v>70</v>
      </c>
      <c r="AY307" s="153" t="s">
        <v>116</v>
      </c>
    </row>
    <row r="308" spans="2:65" s="14" customFormat="1">
      <c r="B308" s="159"/>
      <c r="D308" s="146" t="s">
        <v>127</v>
      </c>
      <c r="E308" s="160" t="s">
        <v>19</v>
      </c>
      <c r="F308" s="161" t="s">
        <v>130</v>
      </c>
      <c r="H308" s="162">
        <v>2090</v>
      </c>
      <c r="I308" s="163"/>
      <c r="L308" s="159"/>
      <c r="M308" s="164"/>
      <c r="T308" s="165"/>
      <c r="AT308" s="160" t="s">
        <v>127</v>
      </c>
      <c r="AU308" s="160" t="s">
        <v>80</v>
      </c>
      <c r="AV308" s="14" t="s">
        <v>123</v>
      </c>
      <c r="AW308" s="14" t="s">
        <v>31</v>
      </c>
      <c r="AX308" s="14" t="s">
        <v>78</v>
      </c>
      <c r="AY308" s="160" t="s">
        <v>116</v>
      </c>
    </row>
    <row r="309" spans="2:65" s="1" customFormat="1" ht="16.5" customHeight="1">
      <c r="B309" s="33"/>
      <c r="C309" s="170" t="s">
        <v>543</v>
      </c>
      <c r="D309" s="170" t="s">
        <v>328</v>
      </c>
      <c r="E309" s="171" t="s">
        <v>544</v>
      </c>
      <c r="F309" s="172" t="s">
        <v>545</v>
      </c>
      <c r="G309" s="173" t="s">
        <v>149</v>
      </c>
      <c r="H309" s="174">
        <v>2194.5</v>
      </c>
      <c r="I309" s="175"/>
      <c r="J309" s="176">
        <f>ROUND(I309*H309,2)</f>
        <v>0</v>
      </c>
      <c r="K309" s="172" t="s">
        <v>122</v>
      </c>
      <c r="L309" s="177"/>
      <c r="M309" s="178" t="s">
        <v>19</v>
      </c>
      <c r="N309" s="179" t="s">
        <v>41</v>
      </c>
      <c r="P309" s="137">
        <f>O309*H309</f>
        <v>0</v>
      </c>
      <c r="Q309" s="137">
        <v>4.0000000000000003E-5</v>
      </c>
      <c r="R309" s="137">
        <f>Q309*H309</f>
        <v>8.7780000000000011E-2</v>
      </c>
      <c r="S309" s="137">
        <v>0</v>
      </c>
      <c r="T309" s="138">
        <f>S309*H309</f>
        <v>0</v>
      </c>
      <c r="AR309" s="139" t="s">
        <v>166</v>
      </c>
      <c r="AT309" s="139" t="s">
        <v>328</v>
      </c>
      <c r="AU309" s="139" t="s">
        <v>80</v>
      </c>
      <c r="AY309" s="18" t="s">
        <v>116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8" t="s">
        <v>78</v>
      </c>
      <c r="BK309" s="140">
        <f>ROUND(I309*H309,2)</f>
        <v>0</v>
      </c>
      <c r="BL309" s="18" t="s">
        <v>123</v>
      </c>
      <c r="BM309" s="139" t="s">
        <v>546</v>
      </c>
    </row>
    <row r="310" spans="2:65" s="13" customFormat="1">
      <c r="B310" s="152"/>
      <c r="D310" s="146" t="s">
        <v>127</v>
      </c>
      <c r="E310" s="153" t="s">
        <v>19</v>
      </c>
      <c r="F310" s="154" t="s">
        <v>547</v>
      </c>
      <c r="H310" s="155">
        <v>2194.5</v>
      </c>
      <c r="I310" s="156"/>
      <c r="L310" s="152"/>
      <c r="M310" s="157"/>
      <c r="T310" s="158"/>
      <c r="AT310" s="153" t="s">
        <v>127</v>
      </c>
      <c r="AU310" s="153" t="s">
        <v>80</v>
      </c>
      <c r="AV310" s="13" t="s">
        <v>80</v>
      </c>
      <c r="AW310" s="13" t="s">
        <v>31</v>
      </c>
      <c r="AX310" s="13" t="s">
        <v>70</v>
      </c>
      <c r="AY310" s="153" t="s">
        <v>116</v>
      </c>
    </row>
    <row r="311" spans="2:65" s="14" customFormat="1">
      <c r="B311" s="159"/>
      <c r="D311" s="146" t="s">
        <v>127</v>
      </c>
      <c r="E311" s="160" t="s">
        <v>19</v>
      </c>
      <c r="F311" s="161" t="s">
        <v>130</v>
      </c>
      <c r="H311" s="162">
        <v>2194.5</v>
      </c>
      <c r="I311" s="163"/>
      <c r="L311" s="159"/>
      <c r="M311" s="164"/>
      <c r="T311" s="165"/>
      <c r="AT311" s="160" t="s">
        <v>127</v>
      </c>
      <c r="AU311" s="160" t="s">
        <v>80</v>
      </c>
      <c r="AV311" s="14" t="s">
        <v>123</v>
      </c>
      <c r="AW311" s="14" t="s">
        <v>31</v>
      </c>
      <c r="AX311" s="14" t="s">
        <v>78</v>
      </c>
      <c r="AY311" s="160" t="s">
        <v>116</v>
      </c>
    </row>
    <row r="312" spans="2:65" s="1" customFormat="1" ht="16.5" customHeight="1">
      <c r="B312" s="33"/>
      <c r="C312" s="128" t="s">
        <v>548</v>
      </c>
      <c r="D312" s="128" t="s">
        <v>118</v>
      </c>
      <c r="E312" s="129" t="s">
        <v>538</v>
      </c>
      <c r="F312" s="130" t="s">
        <v>539</v>
      </c>
      <c r="G312" s="131" t="s">
        <v>149</v>
      </c>
      <c r="H312" s="132">
        <v>2198</v>
      </c>
      <c r="I312" s="133"/>
      <c r="J312" s="134">
        <f>ROUND(I312*H312,2)</f>
        <v>0</v>
      </c>
      <c r="K312" s="130" t="s">
        <v>122</v>
      </c>
      <c r="L312" s="33"/>
      <c r="M312" s="135" t="s">
        <v>19</v>
      </c>
      <c r="N312" s="136" t="s">
        <v>41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123</v>
      </c>
      <c r="AT312" s="139" t="s">
        <v>118</v>
      </c>
      <c r="AU312" s="139" t="s">
        <v>80</v>
      </c>
      <c r="AY312" s="18" t="s">
        <v>116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8" t="s">
        <v>78</v>
      </c>
      <c r="BK312" s="140">
        <f>ROUND(I312*H312,2)</f>
        <v>0</v>
      </c>
      <c r="BL312" s="18" t="s">
        <v>123</v>
      </c>
      <c r="BM312" s="139" t="s">
        <v>549</v>
      </c>
    </row>
    <row r="313" spans="2:65" s="1" customFormat="1">
      <c r="B313" s="33"/>
      <c r="D313" s="141" t="s">
        <v>125</v>
      </c>
      <c r="F313" s="142" t="s">
        <v>541</v>
      </c>
      <c r="I313" s="143"/>
      <c r="L313" s="33"/>
      <c r="M313" s="144"/>
      <c r="T313" s="54"/>
      <c r="AT313" s="18" t="s">
        <v>125</v>
      </c>
      <c r="AU313" s="18" t="s">
        <v>80</v>
      </c>
    </row>
    <row r="314" spans="2:65" s="12" customFormat="1">
      <c r="B314" s="145"/>
      <c r="D314" s="146" t="s">
        <v>127</v>
      </c>
      <c r="E314" s="147" t="s">
        <v>19</v>
      </c>
      <c r="F314" s="148" t="s">
        <v>550</v>
      </c>
      <c r="H314" s="147" t="s">
        <v>19</v>
      </c>
      <c r="I314" s="149"/>
      <c r="L314" s="145"/>
      <c r="M314" s="150"/>
      <c r="T314" s="151"/>
      <c r="AT314" s="147" t="s">
        <v>127</v>
      </c>
      <c r="AU314" s="147" t="s">
        <v>80</v>
      </c>
      <c r="AV314" s="12" t="s">
        <v>78</v>
      </c>
      <c r="AW314" s="12" t="s">
        <v>31</v>
      </c>
      <c r="AX314" s="12" t="s">
        <v>70</v>
      </c>
      <c r="AY314" s="147" t="s">
        <v>116</v>
      </c>
    </row>
    <row r="315" spans="2:65" s="13" customFormat="1">
      <c r="B315" s="152"/>
      <c r="D315" s="146" t="s">
        <v>127</v>
      </c>
      <c r="E315" s="153" t="s">
        <v>19</v>
      </c>
      <c r="F315" s="154" t="s">
        <v>551</v>
      </c>
      <c r="H315" s="155">
        <v>2198</v>
      </c>
      <c r="I315" s="156"/>
      <c r="L315" s="152"/>
      <c r="M315" s="157"/>
      <c r="T315" s="158"/>
      <c r="AT315" s="153" t="s">
        <v>127</v>
      </c>
      <c r="AU315" s="153" t="s">
        <v>80</v>
      </c>
      <c r="AV315" s="13" t="s">
        <v>80</v>
      </c>
      <c r="AW315" s="13" t="s">
        <v>31</v>
      </c>
      <c r="AX315" s="13" t="s">
        <v>70</v>
      </c>
      <c r="AY315" s="153" t="s">
        <v>116</v>
      </c>
    </row>
    <row r="316" spans="2:65" s="14" customFormat="1">
      <c r="B316" s="159"/>
      <c r="D316" s="146" t="s">
        <v>127</v>
      </c>
      <c r="E316" s="160" t="s">
        <v>19</v>
      </c>
      <c r="F316" s="161" t="s">
        <v>130</v>
      </c>
      <c r="H316" s="162">
        <v>2198</v>
      </c>
      <c r="I316" s="163"/>
      <c r="L316" s="159"/>
      <c r="M316" s="164"/>
      <c r="T316" s="165"/>
      <c r="AT316" s="160" t="s">
        <v>127</v>
      </c>
      <c r="AU316" s="160" t="s">
        <v>80</v>
      </c>
      <c r="AV316" s="14" t="s">
        <v>123</v>
      </c>
      <c r="AW316" s="14" t="s">
        <v>31</v>
      </c>
      <c r="AX316" s="14" t="s">
        <v>78</v>
      </c>
      <c r="AY316" s="160" t="s">
        <v>116</v>
      </c>
    </row>
    <row r="317" spans="2:65" s="1" customFormat="1" ht="16.5" customHeight="1">
      <c r="B317" s="33"/>
      <c r="C317" s="170" t="s">
        <v>552</v>
      </c>
      <c r="D317" s="170" t="s">
        <v>328</v>
      </c>
      <c r="E317" s="171" t="s">
        <v>553</v>
      </c>
      <c r="F317" s="172" t="s">
        <v>554</v>
      </c>
      <c r="G317" s="173" t="s">
        <v>149</v>
      </c>
      <c r="H317" s="174">
        <v>2307.9</v>
      </c>
      <c r="I317" s="175"/>
      <c r="J317" s="176">
        <f>ROUND(I317*H317,2)</f>
        <v>0</v>
      </c>
      <c r="K317" s="172" t="s">
        <v>19</v>
      </c>
      <c r="L317" s="177"/>
      <c r="M317" s="178" t="s">
        <v>19</v>
      </c>
      <c r="N317" s="179" t="s">
        <v>41</v>
      </c>
      <c r="P317" s="137">
        <f>O317*H317</f>
        <v>0</v>
      </c>
      <c r="Q317" s="137">
        <v>4.0000000000000003E-5</v>
      </c>
      <c r="R317" s="137">
        <f>Q317*H317</f>
        <v>9.2316000000000009E-2</v>
      </c>
      <c r="S317" s="137">
        <v>0</v>
      </c>
      <c r="T317" s="138">
        <f>S317*H317</f>
        <v>0</v>
      </c>
      <c r="AR317" s="139" t="s">
        <v>166</v>
      </c>
      <c r="AT317" s="139" t="s">
        <v>328</v>
      </c>
      <c r="AU317" s="139" t="s">
        <v>80</v>
      </c>
      <c r="AY317" s="18" t="s">
        <v>116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8" t="s">
        <v>78</v>
      </c>
      <c r="BK317" s="140">
        <f>ROUND(I317*H317,2)</f>
        <v>0</v>
      </c>
      <c r="BL317" s="18" t="s">
        <v>123</v>
      </c>
      <c r="BM317" s="139" t="s">
        <v>555</v>
      </c>
    </row>
    <row r="318" spans="2:65" s="12" customFormat="1">
      <c r="B318" s="145"/>
      <c r="D318" s="146" t="s">
        <v>127</v>
      </c>
      <c r="E318" s="147" t="s">
        <v>19</v>
      </c>
      <c r="F318" s="148" t="s">
        <v>550</v>
      </c>
      <c r="H318" s="147" t="s">
        <v>19</v>
      </c>
      <c r="I318" s="149"/>
      <c r="L318" s="145"/>
      <c r="M318" s="150"/>
      <c r="T318" s="151"/>
      <c r="AT318" s="147" t="s">
        <v>127</v>
      </c>
      <c r="AU318" s="147" t="s">
        <v>80</v>
      </c>
      <c r="AV318" s="12" t="s">
        <v>78</v>
      </c>
      <c r="AW318" s="12" t="s">
        <v>31</v>
      </c>
      <c r="AX318" s="12" t="s">
        <v>70</v>
      </c>
      <c r="AY318" s="147" t="s">
        <v>116</v>
      </c>
    </row>
    <row r="319" spans="2:65" s="13" customFormat="1">
      <c r="B319" s="152"/>
      <c r="D319" s="146" t="s">
        <v>127</v>
      </c>
      <c r="E319" s="153" t="s">
        <v>19</v>
      </c>
      <c r="F319" s="154" t="s">
        <v>556</v>
      </c>
      <c r="H319" s="155">
        <v>2307.9</v>
      </c>
      <c r="I319" s="156"/>
      <c r="L319" s="152"/>
      <c r="M319" s="157"/>
      <c r="T319" s="158"/>
      <c r="AT319" s="153" t="s">
        <v>127</v>
      </c>
      <c r="AU319" s="153" t="s">
        <v>80</v>
      </c>
      <c r="AV319" s="13" t="s">
        <v>80</v>
      </c>
      <c r="AW319" s="13" t="s">
        <v>31</v>
      </c>
      <c r="AX319" s="13" t="s">
        <v>70</v>
      </c>
      <c r="AY319" s="153" t="s">
        <v>116</v>
      </c>
    </row>
    <row r="320" spans="2:65" s="14" customFormat="1">
      <c r="B320" s="159"/>
      <c r="D320" s="146" t="s">
        <v>127</v>
      </c>
      <c r="E320" s="160" t="s">
        <v>19</v>
      </c>
      <c r="F320" s="161" t="s">
        <v>130</v>
      </c>
      <c r="H320" s="162">
        <v>2307.9</v>
      </c>
      <c r="I320" s="163"/>
      <c r="L320" s="159"/>
      <c r="M320" s="164"/>
      <c r="T320" s="165"/>
      <c r="AT320" s="160" t="s">
        <v>127</v>
      </c>
      <c r="AU320" s="160" t="s">
        <v>80</v>
      </c>
      <c r="AV320" s="14" t="s">
        <v>123</v>
      </c>
      <c r="AW320" s="14" t="s">
        <v>31</v>
      </c>
      <c r="AX320" s="14" t="s">
        <v>78</v>
      </c>
      <c r="AY320" s="160" t="s">
        <v>116</v>
      </c>
    </row>
    <row r="321" spans="2:65" s="1" customFormat="1" ht="16.5" customHeight="1">
      <c r="B321" s="33"/>
      <c r="C321" s="128" t="s">
        <v>557</v>
      </c>
      <c r="D321" s="128" t="s">
        <v>118</v>
      </c>
      <c r="E321" s="129" t="s">
        <v>558</v>
      </c>
      <c r="F321" s="130" t="s">
        <v>559</v>
      </c>
      <c r="G321" s="131" t="s">
        <v>140</v>
      </c>
      <c r="H321" s="132">
        <v>126</v>
      </c>
      <c r="I321" s="133"/>
      <c r="J321" s="134">
        <f>ROUND(I321*H321,2)</f>
        <v>0</v>
      </c>
      <c r="K321" s="130" t="s">
        <v>122</v>
      </c>
      <c r="L321" s="33"/>
      <c r="M321" s="135" t="s">
        <v>19</v>
      </c>
      <c r="N321" s="136" t="s">
        <v>41</v>
      </c>
      <c r="P321" s="137">
        <f>O321*H321</f>
        <v>0</v>
      </c>
      <c r="Q321" s="137">
        <v>0</v>
      </c>
      <c r="R321" s="137">
        <f>Q321*H321</f>
        <v>0</v>
      </c>
      <c r="S321" s="137">
        <v>0</v>
      </c>
      <c r="T321" s="138">
        <f>S321*H321</f>
        <v>0</v>
      </c>
      <c r="AR321" s="139" t="s">
        <v>123</v>
      </c>
      <c r="AT321" s="139" t="s">
        <v>118</v>
      </c>
      <c r="AU321" s="139" t="s">
        <v>80</v>
      </c>
      <c r="AY321" s="18" t="s">
        <v>116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8" t="s">
        <v>78</v>
      </c>
      <c r="BK321" s="140">
        <f>ROUND(I321*H321,2)</f>
        <v>0</v>
      </c>
      <c r="BL321" s="18" t="s">
        <v>123</v>
      </c>
      <c r="BM321" s="139" t="s">
        <v>560</v>
      </c>
    </row>
    <row r="322" spans="2:65" s="1" customFormat="1">
      <c r="B322" s="33"/>
      <c r="D322" s="141" t="s">
        <v>125</v>
      </c>
      <c r="F322" s="142" t="s">
        <v>561</v>
      </c>
      <c r="I322" s="143"/>
      <c r="L322" s="33"/>
      <c r="M322" s="144"/>
      <c r="T322" s="54"/>
      <c r="AT322" s="18" t="s">
        <v>125</v>
      </c>
      <c r="AU322" s="18" t="s">
        <v>80</v>
      </c>
    </row>
    <row r="323" spans="2:65" s="12" customFormat="1">
      <c r="B323" s="145"/>
      <c r="D323" s="146" t="s">
        <v>127</v>
      </c>
      <c r="E323" s="147" t="s">
        <v>19</v>
      </c>
      <c r="F323" s="148" t="s">
        <v>562</v>
      </c>
      <c r="H323" s="147" t="s">
        <v>19</v>
      </c>
      <c r="I323" s="149"/>
      <c r="L323" s="145"/>
      <c r="M323" s="150"/>
      <c r="T323" s="151"/>
      <c r="AT323" s="147" t="s">
        <v>127</v>
      </c>
      <c r="AU323" s="147" t="s">
        <v>80</v>
      </c>
      <c r="AV323" s="12" t="s">
        <v>78</v>
      </c>
      <c r="AW323" s="12" t="s">
        <v>31</v>
      </c>
      <c r="AX323" s="12" t="s">
        <v>70</v>
      </c>
      <c r="AY323" s="147" t="s">
        <v>116</v>
      </c>
    </row>
    <row r="324" spans="2:65" s="13" customFormat="1">
      <c r="B324" s="152"/>
      <c r="D324" s="146" t="s">
        <v>127</v>
      </c>
      <c r="E324" s="153" t="s">
        <v>19</v>
      </c>
      <c r="F324" s="154" t="s">
        <v>563</v>
      </c>
      <c r="H324" s="155">
        <v>126</v>
      </c>
      <c r="I324" s="156"/>
      <c r="L324" s="152"/>
      <c r="M324" s="157"/>
      <c r="T324" s="158"/>
      <c r="AT324" s="153" t="s">
        <v>127</v>
      </c>
      <c r="AU324" s="153" t="s">
        <v>80</v>
      </c>
      <c r="AV324" s="13" t="s">
        <v>80</v>
      </c>
      <c r="AW324" s="13" t="s">
        <v>31</v>
      </c>
      <c r="AX324" s="13" t="s">
        <v>70</v>
      </c>
      <c r="AY324" s="153" t="s">
        <v>116</v>
      </c>
    </row>
    <row r="325" spans="2:65" s="14" customFormat="1">
      <c r="B325" s="159"/>
      <c r="D325" s="146" t="s">
        <v>127</v>
      </c>
      <c r="E325" s="160" t="s">
        <v>19</v>
      </c>
      <c r="F325" s="161" t="s">
        <v>130</v>
      </c>
      <c r="H325" s="162">
        <v>126</v>
      </c>
      <c r="I325" s="163"/>
      <c r="L325" s="159"/>
      <c r="M325" s="164"/>
      <c r="T325" s="165"/>
      <c r="AT325" s="160" t="s">
        <v>127</v>
      </c>
      <c r="AU325" s="160" t="s">
        <v>80</v>
      </c>
      <c r="AV325" s="14" t="s">
        <v>123</v>
      </c>
      <c r="AW325" s="14" t="s">
        <v>31</v>
      </c>
      <c r="AX325" s="14" t="s">
        <v>78</v>
      </c>
      <c r="AY325" s="160" t="s">
        <v>116</v>
      </c>
    </row>
    <row r="326" spans="2:65" s="1" customFormat="1" ht="24.15" customHeight="1">
      <c r="B326" s="33"/>
      <c r="C326" s="170" t="s">
        <v>564</v>
      </c>
      <c r="D326" s="170" t="s">
        <v>328</v>
      </c>
      <c r="E326" s="171" t="s">
        <v>565</v>
      </c>
      <c r="F326" s="172" t="s">
        <v>566</v>
      </c>
      <c r="G326" s="173" t="s">
        <v>140</v>
      </c>
      <c r="H326" s="174">
        <v>126</v>
      </c>
      <c r="I326" s="175"/>
      <c r="J326" s="176">
        <f>ROUND(I326*H326,2)</f>
        <v>0</v>
      </c>
      <c r="K326" s="172" t="s">
        <v>19</v>
      </c>
      <c r="L326" s="177"/>
      <c r="M326" s="178" t="s">
        <v>19</v>
      </c>
      <c r="N326" s="179" t="s">
        <v>41</v>
      </c>
      <c r="P326" s="137">
        <f>O326*H326</f>
        <v>0</v>
      </c>
      <c r="Q326" s="137">
        <v>1.2999999999999999E-3</v>
      </c>
      <c r="R326" s="137">
        <f>Q326*H326</f>
        <v>0.1638</v>
      </c>
      <c r="S326" s="137">
        <v>0</v>
      </c>
      <c r="T326" s="138">
        <f>S326*H326</f>
        <v>0</v>
      </c>
      <c r="AR326" s="139" t="s">
        <v>166</v>
      </c>
      <c r="AT326" s="139" t="s">
        <v>328</v>
      </c>
      <c r="AU326" s="139" t="s">
        <v>80</v>
      </c>
      <c r="AY326" s="18" t="s">
        <v>116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8" t="s">
        <v>78</v>
      </c>
      <c r="BK326" s="140">
        <f>ROUND(I326*H326,2)</f>
        <v>0</v>
      </c>
      <c r="BL326" s="18" t="s">
        <v>123</v>
      </c>
      <c r="BM326" s="139" t="s">
        <v>567</v>
      </c>
    </row>
    <row r="327" spans="2:65" s="13" customFormat="1">
      <c r="B327" s="152"/>
      <c r="D327" s="146" t="s">
        <v>127</v>
      </c>
      <c r="E327" s="153" t="s">
        <v>19</v>
      </c>
      <c r="F327" s="154" t="s">
        <v>568</v>
      </c>
      <c r="H327" s="155">
        <v>126</v>
      </c>
      <c r="I327" s="156"/>
      <c r="L327" s="152"/>
      <c r="M327" s="157"/>
      <c r="T327" s="158"/>
      <c r="AT327" s="153" t="s">
        <v>127</v>
      </c>
      <c r="AU327" s="153" t="s">
        <v>80</v>
      </c>
      <c r="AV327" s="13" t="s">
        <v>80</v>
      </c>
      <c r="AW327" s="13" t="s">
        <v>31</v>
      </c>
      <c r="AX327" s="13" t="s">
        <v>70</v>
      </c>
      <c r="AY327" s="153" t="s">
        <v>116</v>
      </c>
    </row>
    <row r="328" spans="2:65" s="14" customFormat="1">
      <c r="B328" s="159"/>
      <c r="D328" s="146" t="s">
        <v>127</v>
      </c>
      <c r="E328" s="160" t="s">
        <v>19</v>
      </c>
      <c r="F328" s="161" t="s">
        <v>130</v>
      </c>
      <c r="H328" s="162">
        <v>126</v>
      </c>
      <c r="I328" s="163"/>
      <c r="L328" s="159"/>
      <c r="M328" s="164"/>
      <c r="T328" s="165"/>
      <c r="AT328" s="160" t="s">
        <v>127</v>
      </c>
      <c r="AU328" s="160" t="s">
        <v>80</v>
      </c>
      <c r="AV328" s="14" t="s">
        <v>123</v>
      </c>
      <c r="AW328" s="14" t="s">
        <v>31</v>
      </c>
      <c r="AX328" s="14" t="s">
        <v>78</v>
      </c>
      <c r="AY328" s="160" t="s">
        <v>116</v>
      </c>
    </row>
    <row r="329" spans="2:65" s="1" customFormat="1" ht="16.5" customHeight="1">
      <c r="B329" s="33"/>
      <c r="C329" s="128" t="s">
        <v>569</v>
      </c>
      <c r="D329" s="128" t="s">
        <v>118</v>
      </c>
      <c r="E329" s="129" t="s">
        <v>570</v>
      </c>
      <c r="F329" s="130" t="s">
        <v>571</v>
      </c>
      <c r="G329" s="131" t="s">
        <v>149</v>
      </c>
      <c r="H329" s="132">
        <v>50</v>
      </c>
      <c r="I329" s="133"/>
      <c r="J329" s="134">
        <f>ROUND(I329*H329,2)</f>
        <v>0</v>
      </c>
      <c r="K329" s="130" t="s">
        <v>122</v>
      </c>
      <c r="L329" s="33"/>
      <c r="M329" s="135" t="s">
        <v>19</v>
      </c>
      <c r="N329" s="136" t="s">
        <v>41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123</v>
      </c>
      <c r="AT329" s="139" t="s">
        <v>118</v>
      </c>
      <c r="AU329" s="139" t="s">
        <v>80</v>
      </c>
      <c r="AY329" s="18" t="s">
        <v>116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78</v>
      </c>
      <c r="BK329" s="140">
        <f>ROUND(I329*H329,2)</f>
        <v>0</v>
      </c>
      <c r="BL329" s="18" t="s">
        <v>123</v>
      </c>
      <c r="BM329" s="139" t="s">
        <v>572</v>
      </c>
    </row>
    <row r="330" spans="2:65" s="1" customFormat="1">
      <c r="B330" s="33"/>
      <c r="D330" s="141" t="s">
        <v>125</v>
      </c>
      <c r="F330" s="142" t="s">
        <v>573</v>
      </c>
      <c r="I330" s="143"/>
      <c r="L330" s="33"/>
      <c r="M330" s="144"/>
      <c r="T330" s="54"/>
      <c r="AT330" s="18" t="s">
        <v>125</v>
      </c>
      <c r="AU330" s="18" t="s">
        <v>80</v>
      </c>
    </row>
    <row r="331" spans="2:65" s="12" customFormat="1">
      <c r="B331" s="145"/>
      <c r="D331" s="146" t="s">
        <v>127</v>
      </c>
      <c r="E331" s="147" t="s">
        <v>19</v>
      </c>
      <c r="F331" s="148" t="s">
        <v>574</v>
      </c>
      <c r="H331" s="147" t="s">
        <v>19</v>
      </c>
      <c r="I331" s="149"/>
      <c r="L331" s="145"/>
      <c r="M331" s="150"/>
      <c r="T331" s="151"/>
      <c r="AT331" s="147" t="s">
        <v>127</v>
      </c>
      <c r="AU331" s="147" t="s">
        <v>80</v>
      </c>
      <c r="AV331" s="12" t="s">
        <v>78</v>
      </c>
      <c r="AW331" s="12" t="s">
        <v>31</v>
      </c>
      <c r="AX331" s="12" t="s">
        <v>70</v>
      </c>
      <c r="AY331" s="147" t="s">
        <v>116</v>
      </c>
    </row>
    <row r="332" spans="2:65" s="13" customFormat="1">
      <c r="B332" s="152"/>
      <c r="D332" s="146" t="s">
        <v>127</v>
      </c>
      <c r="E332" s="153" t="s">
        <v>19</v>
      </c>
      <c r="F332" s="154" t="s">
        <v>575</v>
      </c>
      <c r="H332" s="155">
        <v>50</v>
      </c>
      <c r="I332" s="156"/>
      <c r="L332" s="152"/>
      <c r="M332" s="157"/>
      <c r="T332" s="158"/>
      <c r="AT332" s="153" t="s">
        <v>127</v>
      </c>
      <c r="AU332" s="153" t="s">
        <v>80</v>
      </c>
      <c r="AV332" s="13" t="s">
        <v>80</v>
      </c>
      <c r="AW332" s="13" t="s">
        <v>31</v>
      </c>
      <c r="AX332" s="13" t="s">
        <v>70</v>
      </c>
      <c r="AY332" s="153" t="s">
        <v>116</v>
      </c>
    </row>
    <row r="333" spans="2:65" s="14" customFormat="1">
      <c r="B333" s="159"/>
      <c r="D333" s="146" t="s">
        <v>127</v>
      </c>
      <c r="E333" s="160" t="s">
        <v>19</v>
      </c>
      <c r="F333" s="161" t="s">
        <v>130</v>
      </c>
      <c r="H333" s="162">
        <v>50</v>
      </c>
      <c r="I333" s="163"/>
      <c r="L333" s="159"/>
      <c r="M333" s="164"/>
      <c r="T333" s="165"/>
      <c r="AT333" s="160" t="s">
        <v>127</v>
      </c>
      <c r="AU333" s="160" t="s">
        <v>80</v>
      </c>
      <c r="AV333" s="14" t="s">
        <v>123</v>
      </c>
      <c r="AW333" s="14" t="s">
        <v>31</v>
      </c>
      <c r="AX333" s="14" t="s">
        <v>78</v>
      </c>
      <c r="AY333" s="160" t="s">
        <v>116</v>
      </c>
    </row>
    <row r="334" spans="2:65" s="1" customFormat="1" ht="16.5" customHeight="1">
      <c r="B334" s="33"/>
      <c r="C334" s="170" t="s">
        <v>576</v>
      </c>
      <c r="D334" s="170" t="s">
        <v>328</v>
      </c>
      <c r="E334" s="171" t="s">
        <v>577</v>
      </c>
      <c r="F334" s="172" t="s">
        <v>578</v>
      </c>
      <c r="G334" s="173" t="s">
        <v>121</v>
      </c>
      <c r="H334" s="174">
        <v>30</v>
      </c>
      <c r="I334" s="175"/>
      <c r="J334" s="176">
        <f>ROUND(I334*H334,2)</f>
        <v>0</v>
      </c>
      <c r="K334" s="172" t="s">
        <v>122</v>
      </c>
      <c r="L334" s="177"/>
      <c r="M334" s="178" t="s">
        <v>19</v>
      </c>
      <c r="N334" s="179" t="s">
        <v>41</v>
      </c>
      <c r="P334" s="137">
        <f>O334*H334</f>
        <v>0</v>
      </c>
      <c r="Q334" s="137">
        <v>1.7999999999999999E-2</v>
      </c>
      <c r="R334" s="137">
        <f>Q334*H334</f>
        <v>0.53999999999999992</v>
      </c>
      <c r="S334" s="137">
        <v>0</v>
      </c>
      <c r="T334" s="138">
        <f>S334*H334</f>
        <v>0</v>
      </c>
      <c r="AR334" s="139" t="s">
        <v>166</v>
      </c>
      <c r="AT334" s="139" t="s">
        <v>328</v>
      </c>
      <c r="AU334" s="139" t="s">
        <v>80</v>
      </c>
      <c r="AY334" s="18" t="s">
        <v>116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8" t="s">
        <v>78</v>
      </c>
      <c r="BK334" s="140">
        <f>ROUND(I334*H334,2)</f>
        <v>0</v>
      </c>
      <c r="BL334" s="18" t="s">
        <v>123</v>
      </c>
      <c r="BM334" s="139" t="s">
        <v>579</v>
      </c>
    </row>
    <row r="335" spans="2:65" s="1" customFormat="1" ht="19.2">
      <c r="B335" s="33"/>
      <c r="D335" s="146" t="s">
        <v>363</v>
      </c>
      <c r="F335" s="187" t="s">
        <v>580</v>
      </c>
      <c r="I335" s="143"/>
      <c r="L335" s="33"/>
      <c r="M335" s="144"/>
      <c r="T335" s="54"/>
      <c r="AT335" s="18" t="s">
        <v>363</v>
      </c>
      <c r="AU335" s="18" t="s">
        <v>80</v>
      </c>
    </row>
    <row r="336" spans="2:65" s="12" customFormat="1">
      <c r="B336" s="145"/>
      <c r="D336" s="146" t="s">
        <v>127</v>
      </c>
      <c r="E336" s="147" t="s">
        <v>19</v>
      </c>
      <c r="F336" s="148" t="s">
        <v>470</v>
      </c>
      <c r="H336" s="147" t="s">
        <v>19</v>
      </c>
      <c r="I336" s="149"/>
      <c r="L336" s="145"/>
      <c r="M336" s="150"/>
      <c r="T336" s="151"/>
      <c r="AT336" s="147" t="s">
        <v>127</v>
      </c>
      <c r="AU336" s="147" t="s">
        <v>80</v>
      </c>
      <c r="AV336" s="12" t="s">
        <v>78</v>
      </c>
      <c r="AW336" s="12" t="s">
        <v>31</v>
      </c>
      <c r="AX336" s="12" t="s">
        <v>70</v>
      </c>
      <c r="AY336" s="147" t="s">
        <v>116</v>
      </c>
    </row>
    <row r="337" spans="2:65" s="13" customFormat="1">
      <c r="B337" s="152"/>
      <c r="D337" s="146" t="s">
        <v>127</v>
      </c>
      <c r="E337" s="153" t="s">
        <v>19</v>
      </c>
      <c r="F337" s="154" t="s">
        <v>581</v>
      </c>
      <c r="H337" s="155">
        <v>30</v>
      </c>
      <c r="I337" s="156"/>
      <c r="L337" s="152"/>
      <c r="M337" s="157"/>
      <c r="T337" s="158"/>
      <c r="AT337" s="153" t="s">
        <v>127</v>
      </c>
      <c r="AU337" s="153" t="s">
        <v>80</v>
      </c>
      <c r="AV337" s="13" t="s">
        <v>80</v>
      </c>
      <c r="AW337" s="13" t="s">
        <v>31</v>
      </c>
      <c r="AX337" s="13" t="s">
        <v>70</v>
      </c>
      <c r="AY337" s="153" t="s">
        <v>116</v>
      </c>
    </row>
    <row r="338" spans="2:65" s="14" customFormat="1">
      <c r="B338" s="159"/>
      <c r="D338" s="146" t="s">
        <v>127</v>
      </c>
      <c r="E338" s="160" t="s">
        <v>19</v>
      </c>
      <c r="F338" s="161" t="s">
        <v>130</v>
      </c>
      <c r="H338" s="162">
        <v>30</v>
      </c>
      <c r="I338" s="163"/>
      <c r="L338" s="159"/>
      <c r="M338" s="164"/>
      <c r="T338" s="165"/>
      <c r="AT338" s="160" t="s">
        <v>127</v>
      </c>
      <c r="AU338" s="160" t="s">
        <v>80</v>
      </c>
      <c r="AV338" s="14" t="s">
        <v>123</v>
      </c>
      <c r="AW338" s="14" t="s">
        <v>31</v>
      </c>
      <c r="AX338" s="14" t="s">
        <v>78</v>
      </c>
      <c r="AY338" s="160" t="s">
        <v>116</v>
      </c>
    </row>
    <row r="339" spans="2:65" s="11" customFormat="1" ht="22.8" customHeight="1">
      <c r="B339" s="116"/>
      <c r="D339" s="117" t="s">
        <v>69</v>
      </c>
      <c r="E339" s="126" t="s">
        <v>123</v>
      </c>
      <c r="F339" s="126" t="s">
        <v>582</v>
      </c>
      <c r="I339" s="119"/>
      <c r="J339" s="127">
        <f>BK339</f>
        <v>0</v>
      </c>
      <c r="L339" s="116"/>
      <c r="M339" s="121"/>
      <c r="P339" s="122">
        <f>SUM(P340:P346)</f>
        <v>0</v>
      </c>
      <c r="R339" s="122">
        <f>SUM(R340:R346)</f>
        <v>2.9469194000000001</v>
      </c>
      <c r="T339" s="123">
        <f>SUM(T340:T346)</f>
        <v>0</v>
      </c>
      <c r="AR339" s="117" t="s">
        <v>78</v>
      </c>
      <c r="AT339" s="124" t="s">
        <v>69</v>
      </c>
      <c r="AU339" s="124" t="s">
        <v>78</v>
      </c>
      <c r="AY339" s="117" t="s">
        <v>116</v>
      </c>
      <c r="BK339" s="125">
        <f>SUM(BK340:BK346)</f>
        <v>0</v>
      </c>
    </row>
    <row r="340" spans="2:65" s="1" customFormat="1" ht="21.75" customHeight="1">
      <c r="B340" s="33"/>
      <c r="C340" s="128" t="s">
        <v>583</v>
      </c>
      <c r="D340" s="128" t="s">
        <v>118</v>
      </c>
      <c r="E340" s="129" t="s">
        <v>584</v>
      </c>
      <c r="F340" s="130" t="s">
        <v>585</v>
      </c>
      <c r="G340" s="131" t="s">
        <v>149</v>
      </c>
      <c r="H340" s="132">
        <v>8</v>
      </c>
      <c r="I340" s="133"/>
      <c r="J340" s="134">
        <f>ROUND(I340*H340,2)</f>
        <v>0</v>
      </c>
      <c r="K340" s="130" t="s">
        <v>19</v>
      </c>
      <c r="L340" s="33"/>
      <c r="M340" s="135" t="s">
        <v>19</v>
      </c>
      <c r="N340" s="136" t="s">
        <v>41</v>
      </c>
      <c r="P340" s="137">
        <f>O340*H340</f>
        <v>0</v>
      </c>
      <c r="Q340" s="137">
        <v>0.14654</v>
      </c>
      <c r="R340" s="137">
        <f>Q340*H340</f>
        <v>1.17232</v>
      </c>
      <c r="S340" s="137">
        <v>0</v>
      </c>
      <c r="T340" s="138">
        <f>S340*H340</f>
        <v>0</v>
      </c>
      <c r="AR340" s="139" t="s">
        <v>123</v>
      </c>
      <c r="AT340" s="139" t="s">
        <v>118</v>
      </c>
      <c r="AU340" s="139" t="s">
        <v>80</v>
      </c>
      <c r="AY340" s="18" t="s">
        <v>116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8" t="s">
        <v>78</v>
      </c>
      <c r="BK340" s="140">
        <f>ROUND(I340*H340,2)</f>
        <v>0</v>
      </c>
      <c r="BL340" s="18" t="s">
        <v>123</v>
      </c>
      <c r="BM340" s="139" t="s">
        <v>586</v>
      </c>
    </row>
    <row r="341" spans="2:65" s="13" customFormat="1">
      <c r="B341" s="152"/>
      <c r="D341" s="146" t="s">
        <v>127</v>
      </c>
      <c r="E341" s="153" t="s">
        <v>19</v>
      </c>
      <c r="F341" s="154" t="s">
        <v>587</v>
      </c>
      <c r="H341" s="155">
        <v>8</v>
      </c>
      <c r="I341" s="156"/>
      <c r="L341" s="152"/>
      <c r="M341" s="157"/>
      <c r="T341" s="158"/>
      <c r="AT341" s="153" t="s">
        <v>127</v>
      </c>
      <c r="AU341" s="153" t="s">
        <v>80</v>
      </c>
      <c r="AV341" s="13" t="s">
        <v>80</v>
      </c>
      <c r="AW341" s="13" t="s">
        <v>31</v>
      </c>
      <c r="AX341" s="13" t="s">
        <v>70</v>
      </c>
      <c r="AY341" s="153" t="s">
        <v>116</v>
      </c>
    </row>
    <row r="342" spans="2:65" s="14" customFormat="1">
      <c r="B342" s="159"/>
      <c r="D342" s="146" t="s">
        <v>127</v>
      </c>
      <c r="E342" s="160" t="s">
        <v>19</v>
      </c>
      <c r="F342" s="161" t="s">
        <v>130</v>
      </c>
      <c r="H342" s="162">
        <v>8</v>
      </c>
      <c r="I342" s="163"/>
      <c r="L342" s="159"/>
      <c r="M342" s="164"/>
      <c r="T342" s="165"/>
      <c r="AT342" s="160" t="s">
        <v>127</v>
      </c>
      <c r="AU342" s="160" t="s">
        <v>80</v>
      </c>
      <c r="AV342" s="14" t="s">
        <v>123</v>
      </c>
      <c r="AW342" s="14" t="s">
        <v>31</v>
      </c>
      <c r="AX342" s="14" t="s">
        <v>78</v>
      </c>
      <c r="AY342" s="160" t="s">
        <v>116</v>
      </c>
    </row>
    <row r="343" spans="2:65" s="1" customFormat="1" ht="16.5" customHeight="1">
      <c r="B343" s="33"/>
      <c r="C343" s="128" t="s">
        <v>588</v>
      </c>
      <c r="D343" s="128" t="s">
        <v>118</v>
      </c>
      <c r="E343" s="129" t="s">
        <v>589</v>
      </c>
      <c r="F343" s="130" t="s">
        <v>590</v>
      </c>
      <c r="G343" s="131" t="s">
        <v>149</v>
      </c>
      <c r="H343" s="132">
        <v>12.11</v>
      </c>
      <c r="I343" s="133"/>
      <c r="J343" s="134">
        <f>ROUND(I343*H343,2)</f>
        <v>0</v>
      </c>
      <c r="K343" s="130" t="s">
        <v>19</v>
      </c>
      <c r="L343" s="33"/>
      <c r="M343" s="135" t="s">
        <v>19</v>
      </c>
      <c r="N343" s="136" t="s">
        <v>41</v>
      </c>
      <c r="P343" s="137">
        <f>O343*H343</f>
        <v>0</v>
      </c>
      <c r="Q343" s="137">
        <v>0.14654</v>
      </c>
      <c r="R343" s="137">
        <f>Q343*H343</f>
        <v>1.7745994</v>
      </c>
      <c r="S343" s="137">
        <v>0</v>
      </c>
      <c r="T343" s="138">
        <f>S343*H343</f>
        <v>0</v>
      </c>
      <c r="AR343" s="139" t="s">
        <v>123</v>
      </c>
      <c r="AT343" s="139" t="s">
        <v>118</v>
      </c>
      <c r="AU343" s="139" t="s">
        <v>80</v>
      </c>
      <c r="AY343" s="18" t="s">
        <v>116</v>
      </c>
      <c r="BE343" s="140">
        <f>IF(N343="základní",J343,0)</f>
        <v>0</v>
      </c>
      <c r="BF343" s="140">
        <f>IF(N343="snížená",J343,0)</f>
        <v>0</v>
      </c>
      <c r="BG343" s="140">
        <f>IF(N343="zákl. přenesená",J343,0)</f>
        <v>0</v>
      </c>
      <c r="BH343" s="140">
        <f>IF(N343="sníž. přenesená",J343,0)</f>
        <v>0</v>
      </c>
      <c r="BI343" s="140">
        <f>IF(N343="nulová",J343,0)</f>
        <v>0</v>
      </c>
      <c r="BJ343" s="18" t="s">
        <v>78</v>
      </c>
      <c r="BK343" s="140">
        <f>ROUND(I343*H343,2)</f>
        <v>0</v>
      </c>
      <c r="BL343" s="18" t="s">
        <v>123</v>
      </c>
      <c r="BM343" s="139" t="s">
        <v>591</v>
      </c>
    </row>
    <row r="344" spans="2:65" s="1" customFormat="1" ht="38.4">
      <c r="B344" s="33"/>
      <c r="D344" s="146" t="s">
        <v>363</v>
      </c>
      <c r="F344" s="187" t="s">
        <v>592</v>
      </c>
      <c r="I344" s="143"/>
      <c r="L344" s="33"/>
      <c r="M344" s="144"/>
      <c r="T344" s="54"/>
      <c r="AT344" s="18" t="s">
        <v>363</v>
      </c>
      <c r="AU344" s="18" t="s">
        <v>80</v>
      </c>
    </row>
    <row r="345" spans="2:65" s="13" customFormat="1">
      <c r="B345" s="152"/>
      <c r="D345" s="146" t="s">
        <v>127</v>
      </c>
      <c r="E345" s="153" t="s">
        <v>19</v>
      </c>
      <c r="F345" s="154" t="s">
        <v>593</v>
      </c>
      <c r="H345" s="155">
        <v>12.11</v>
      </c>
      <c r="I345" s="156"/>
      <c r="L345" s="152"/>
      <c r="M345" s="157"/>
      <c r="T345" s="158"/>
      <c r="AT345" s="153" t="s">
        <v>127</v>
      </c>
      <c r="AU345" s="153" t="s">
        <v>80</v>
      </c>
      <c r="AV345" s="13" t="s">
        <v>80</v>
      </c>
      <c r="AW345" s="13" t="s">
        <v>31</v>
      </c>
      <c r="AX345" s="13" t="s">
        <v>70</v>
      </c>
      <c r="AY345" s="153" t="s">
        <v>116</v>
      </c>
    </row>
    <row r="346" spans="2:65" s="14" customFormat="1">
      <c r="B346" s="159"/>
      <c r="D346" s="146" t="s">
        <v>127</v>
      </c>
      <c r="E346" s="160" t="s">
        <v>19</v>
      </c>
      <c r="F346" s="161" t="s">
        <v>130</v>
      </c>
      <c r="H346" s="162">
        <v>12.11</v>
      </c>
      <c r="I346" s="163"/>
      <c r="L346" s="159"/>
      <c r="M346" s="164"/>
      <c r="T346" s="165"/>
      <c r="AT346" s="160" t="s">
        <v>127</v>
      </c>
      <c r="AU346" s="160" t="s">
        <v>80</v>
      </c>
      <c r="AV346" s="14" t="s">
        <v>123</v>
      </c>
      <c r="AW346" s="14" t="s">
        <v>31</v>
      </c>
      <c r="AX346" s="14" t="s">
        <v>78</v>
      </c>
      <c r="AY346" s="160" t="s">
        <v>116</v>
      </c>
    </row>
    <row r="347" spans="2:65" s="11" customFormat="1" ht="22.8" customHeight="1">
      <c r="B347" s="116"/>
      <c r="D347" s="117" t="s">
        <v>69</v>
      </c>
      <c r="E347" s="126" t="s">
        <v>146</v>
      </c>
      <c r="F347" s="126" t="s">
        <v>594</v>
      </c>
      <c r="I347" s="119"/>
      <c r="J347" s="127">
        <f>BK347</f>
        <v>0</v>
      </c>
      <c r="L347" s="116"/>
      <c r="M347" s="121"/>
      <c r="P347" s="122">
        <f>SUM(P348:P408)</f>
        <v>0</v>
      </c>
      <c r="R347" s="122">
        <f>SUM(R348:R408)</f>
        <v>160.71857468999997</v>
      </c>
      <c r="T347" s="123">
        <f>SUM(T348:T408)</f>
        <v>0</v>
      </c>
      <c r="AR347" s="117" t="s">
        <v>78</v>
      </c>
      <c r="AT347" s="124" t="s">
        <v>69</v>
      </c>
      <c r="AU347" s="124" t="s">
        <v>78</v>
      </c>
      <c r="AY347" s="117" t="s">
        <v>116</v>
      </c>
      <c r="BK347" s="125">
        <f>SUM(BK348:BK408)</f>
        <v>0</v>
      </c>
    </row>
    <row r="348" spans="2:65" s="1" customFormat="1" ht="33" customHeight="1">
      <c r="B348" s="33"/>
      <c r="C348" s="128" t="s">
        <v>595</v>
      </c>
      <c r="D348" s="128" t="s">
        <v>118</v>
      </c>
      <c r="E348" s="129" t="s">
        <v>596</v>
      </c>
      <c r="F348" s="130" t="s">
        <v>597</v>
      </c>
      <c r="G348" s="131" t="s">
        <v>121</v>
      </c>
      <c r="H348" s="132">
        <v>30.41</v>
      </c>
      <c r="I348" s="133"/>
      <c r="J348" s="134">
        <f>ROUND(I348*H348,2)</f>
        <v>0</v>
      </c>
      <c r="K348" s="130" t="s">
        <v>122</v>
      </c>
      <c r="L348" s="33"/>
      <c r="M348" s="135" t="s">
        <v>19</v>
      </c>
      <c r="N348" s="136" t="s">
        <v>41</v>
      </c>
      <c r="P348" s="137">
        <f>O348*H348</f>
        <v>0</v>
      </c>
      <c r="Q348" s="137">
        <v>0</v>
      </c>
      <c r="R348" s="137">
        <f>Q348*H348</f>
        <v>0</v>
      </c>
      <c r="S348" s="137">
        <v>0</v>
      </c>
      <c r="T348" s="138">
        <f>S348*H348</f>
        <v>0</v>
      </c>
      <c r="AR348" s="139" t="s">
        <v>123</v>
      </c>
      <c r="AT348" s="139" t="s">
        <v>118</v>
      </c>
      <c r="AU348" s="139" t="s">
        <v>80</v>
      </c>
      <c r="AY348" s="18" t="s">
        <v>116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8" t="s">
        <v>78</v>
      </c>
      <c r="BK348" s="140">
        <f>ROUND(I348*H348,2)</f>
        <v>0</v>
      </c>
      <c r="BL348" s="18" t="s">
        <v>123</v>
      </c>
      <c r="BM348" s="139" t="s">
        <v>598</v>
      </c>
    </row>
    <row r="349" spans="2:65" s="1" customFormat="1">
      <c r="B349" s="33"/>
      <c r="D349" s="141" t="s">
        <v>125</v>
      </c>
      <c r="F349" s="142" t="s">
        <v>599</v>
      </c>
      <c r="I349" s="143"/>
      <c r="L349" s="33"/>
      <c r="M349" s="144"/>
      <c r="T349" s="54"/>
      <c r="AT349" s="18" t="s">
        <v>125</v>
      </c>
      <c r="AU349" s="18" t="s">
        <v>80</v>
      </c>
    </row>
    <row r="350" spans="2:65" s="12" customFormat="1">
      <c r="B350" s="145"/>
      <c r="D350" s="146" t="s">
        <v>127</v>
      </c>
      <c r="E350" s="147" t="s">
        <v>19</v>
      </c>
      <c r="F350" s="148" t="s">
        <v>600</v>
      </c>
      <c r="H350" s="147" t="s">
        <v>19</v>
      </c>
      <c r="I350" s="149"/>
      <c r="L350" s="145"/>
      <c r="M350" s="150"/>
      <c r="T350" s="151"/>
      <c r="AT350" s="147" t="s">
        <v>127</v>
      </c>
      <c r="AU350" s="147" t="s">
        <v>80</v>
      </c>
      <c r="AV350" s="12" t="s">
        <v>78</v>
      </c>
      <c r="AW350" s="12" t="s">
        <v>31</v>
      </c>
      <c r="AX350" s="12" t="s">
        <v>70</v>
      </c>
      <c r="AY350" s="147" t="s">
        <v>116</v>
      </c>
    </row>
    <row r="351" spans="2:65" s="12" customFormat="1">
      <c r="B351" s="145"/>
      <c r="D351" s="146" t="s">
        <v>127</v>
      </c>
      <c r="E351" s="147" t="s">
        <v>19</v>
      </c>
      <c r="F351" s="148" t="s">
        <v>393</v>
      </c>
      <c r="H351" s="147" t="s">
        <v>19</v>
      </c>
      <c r="I351" s="149"/>
      <c r="L351" s="145"/>
      <c r="M351" s="150"/>
      <c r="T351" s="151"/>
      <c r="AT351" s="147" t="s">
        <v>127</v>
      </c>
      <c r="AU351" s="147" t="s">
        <v>80</v>
      </c>
      <c r="AV351" s="12" t="s">
        <v>78</v>
      </c>
      <c r="AW351" s="12" t="s">
        <v>31</v>
      </c>
      <c r="AX351" s="12" t="s">
        <v>70</v>
      </c>
      <c r="AY351" s="147" t="s">
        <v>116</v>
      </c>
    </row>
    <row r="352" spans="2:65" s="13" customFormat="1">
      <c r="B352" s="152"/>
      <c r="D352" s="146" t="s">
        <v>127</v>
      </c>
      <c r="E352" s="153" t="s">
        <v>19</v>
      </c>
      <c r="F352" s="154" t="s">
        <v>601</v>
      </c>
      <c r="H352" s="155">
        <v>7.41</v>
      </c>
      <c r="I352" s="156"/>
      <c r="L352" s="152"/>
      <c r="M352" s="157"/>
      <c r="T352" s="158"/>
      <c r="AT352" s="153" t="s">
        <v>127</v>
      </c>
      <c r="AU352" s="153" t="s">
        <v>80</v>
      </c>
      <c r="AV352" s="13" t="s">
        <v>80</v>
      </c>
      <c r="AW352" s="13" t="s">
        <v>31</v>
      </c>
      <c r="AX352" s="13" t="s">
        <v>70</v>
      </c>
      <c r="AY352" s="153" t="s">
        <v>116</v>
      </c>
    </row>
    <row r="353" spans="2:65" s="12" customFormat="1">
      <c r="B353" s="145"/>
      <c r="D353" s="146" t="s">
        <v>127</v>
      </c>
      <c r="E353" s="147" t="s">
        <v>19</v>
      </c>
      <c r="F353" s="148" t="s">
        <v>602</v>
      </c>
      <c r="H353" s="147" t="s">
        <v>19</v>
      </c>
      <c r="I353" s="149"/>
      <c r="L353" s="145"/>
      <c r="M353" s="150"/>
      <c r="T353" s="151"/>
      <c r="AT353" s="147" t="s">
        <v>127</v>
      </c>
      <c r="AU353" s="147" t="s">
        <v>80</v>
      </c>
      <c r="AV353" s="12" t="s">
        <v>78</v>
      </c>
      <c r="AW353" s="12" t="s">
        <v>31</v>
      </c>
      <c r="AX353" s="12" t="s">
        <v>70</v>
      </c>
      <c r="AY353" s="147" t="s">
        <v>116</v>
      </c>
    </row>
    <row r="354" spans="2:65" s="13" customFormat="1">
      <c r="B354" s="152"/>
      <c r="D354" s="146" t="s">
        <v>127</v>
      </c>
      <c r="E354" s="153" t="s">
        <v>19</v>
      </c>
      <c r="F354" s="154" t="s">
        <v>603</v>
      </c>
      <c r="H354" s="155">
        <v>23</v>
      </c>
      <c r="I354" s="156"/>
      <c r="L354" s="152"/>
      <c r="M354" s="157"/>
      <c r="T354" s="158"/>
      <c r="AT354" s="153" t="s">
        <v>127</v>
      </c>
      <c r="AU354" s="153" t="s">
        <v>80</v>
      </c>
      <c r="AV354" s="13" t="s">
        <v>80</v>
      </c>
      <c r="AW354" s="13" t="s">
        <v>31</v>
      </c>
      <c r="AX354" s="13" t="s">
        <v>70</v>
      </c>
      <c r="AY354" s="153" t="s">
        <v>116</v>
      </c>
    </row>
    <row r="355" spans="2:65" s="14" customFormat="1">
      <c r="B355" s="159"/>
      <c r="D355" s="146" t="s">
        <v>127</v>
      </c>
      <c r="E355" s="160" t="s">
        <v>19</v>
      </c>
      <c r="F355" s="161" t="s">
        <v>130</v>
      </c>
      <c r="H355" s="162">
        <v>30.41</v>
      </c>
      <c r="I355" s="163"/>
      <c r="L355" s="159"/>
      <c r="M355" s="164"/>
      <c r="T355" s="165"/>
      <c r="AT355" s="160" t="s">
        <v>127</v>
      </c>
      <c r="AU355" s="160" t="s">
        <v>80</v>
      </c>
      <c r="AV355" s="14" t="s">
        <v>123</v>
      </c>
      <c r="AW355" s="14" t="s">
        <v>31</v>
      </c>
      <c r="AX355" s="14" t="s">
        <v>78</v>
      </c>
      <c r="AY355" s="160" t="s">
        <v>116</v>
      </c>
    </row>
    <row r="356" spans="2:65" s="1" customFormat="1" ht="16.5" customHeight="1">
      <c r="B356" s="33"/>
      <c r="C356" s="170" t="s">
        <v>604</v>
      </c>
      <c r="D356" s="170" t="s">
        <v>328</v>
      </c>
      <c r="E356" s="171" t="s">
        <v>605</v>
      </c>
      <c r="F356" s="172" t="s">
        <v>606</v>
      </c>
      <c r="G356" s="173" t="s">
        <v>206</v>
      </c>
      <c r="H356" s="174">
        <v>5.657</v>
      </c>
      <c r="I356" s="175"/>
      <c r="J356" s="176">
        <f>ROUND(I356*H356,2)</f>
        <v>0</v>
      </c>
      <c r="K356" s="172" t="s">
        <v>122</v>
      </c>
      <c r="L356" s="177"/>
      <c r="M356" s="178" t="s">
        <v>19</v>
      </c>
      <c r="N356" s="179" t="s">
        <v>41</v>
      </c>
      <c r="P356" s="137">
        <f>O356*H356</f>
        <v>0</v>
      </c>
      <c r="Q356" s="137">
        <v>1</v>
      </c>
      <c r="R356" s="137">
        <f>Q356*H356</f>
        <v>5.657</v>
      </c>
      <c r="S356" s="137">
        <v>0</v>
      </c>
      <c r="T356" s="138">
        <f>S356*H356</f>
        <v>0</v>
      </c>
      <c r="AR356" s="139" t="s">
        <v>166</v>
      </c>
      <c r="AT356" s="139" t="s">
        <v>328</v>
      </c>
      <c r="AU356" s="139" t="s">
        <v>80</v>
      </c>
      <c r="AY356" s="18" t="s">
        <v>116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8" t="s">
        <v>78</v>
      </c>
      <c r="BK356" s="140">
        <f>ROUND(I356*H356,2)</f>
        <v>0</v>
      </c>
      <c r="BL356" s="18" t="s">
        <v>123</v>
      </c>
      <c r="BM356" s="139" t="s">
        <v>607</v>
      </c>
    </row>
    <row r="357" spans="2:65" s="12" customFormat="1">
      <c r="B357" s="145"/>
      <c r="D357" s="146" t="s">
        <v>127</v>
      </c>
      <c r="E357" s="147" t="s">
        <v>19</v>
      </c>
      <c r="F357" s="148" t="s">
        <v>600</v>
      </c>
      <c r="H357" s="147" t="s">
        <v>19</v>
      </c>
      <c r="I357" s="149"/>
      <c r="L357" s="145"/>
      <c r="M357" s="150"/>
      <c r="T357" s="151"/>
      <c r="AT357" s="147" t="s">
        <v>127</v>
      </c>
      <c r="AU357" s="147" t="s">
        <v>80</v>
      </c>
      <c r="AV357" s="12" t="s">
        <v>78</v>
      </c>
      <c r="AW357" s="12" t="s">
        <v>31</v>
      </c>
      <c r="AX357" s="12" t="s">
        <v>70</v>
      </c>
      <c r="AY357" s="147" t="s">
        <v>116</v>
      </c>
    </row>
    <row r="358" spans="2:65" s="12" customFormat="1">
      <c r="B358" s="145"/>
      <c r="D358" s="146" t="s">
        <v>127</v>
      </c>
      <c r="E358" s="147" t="s">
        <v>19</v>
      </c>
      <c r="F358" s="148" t="s">
        <v>393</v>
      </c>
      <c r="H358" s="147" t="s">
        <v>19</v>
      </c>
      <c r="I358" s="149"/>
      <c r="L358" s="145"/>
      <c r="M358" s="150"/>
      <c r="T358" s="151"/>
      <c r="AT358" s="147" t="s">
        <v>127</v>
      </c>
      <c r="AU358" s="147" t="s">
        <v>80</v>
      </c>
      <c r="AV358" s="12" t="s">
        <v>78</v>
      </c>
      <c r="AW358" s="12" t="s">
        <v>31</v>
      </c>
      <c r="AX358" s="12" t="s">
        <v>70</v>
      </c>
      <c r="AY358" s="147" t="s">
        <v>116</v>
      </c>
    </row>
    <row r="359" spans="2:65" s="13" customFormat="1">
      <c r="B359" s="152"/>
      <c r="D359" s="146" t="s">
        <v>127</v>
      </c>
      <c r="E359" s="153" t="s">
        <v>19</v>
      </c>
      <c r="F359" s="154" t="s">
        <v>608</v>
      </c>
      <c r="H359" s="155">
        <v>4.0010000000000003</v>
      </c>
      <c r="I359" s="156"/>
      <c r="L359" s="152"/>
      <c r="M359" s="157"/>
      <c r="T359" s="158"/>
      <c r="AT359" s="153" t="s">
        <v>127</v>
      </c>
      <c r="AU359" s="153" t="s">
        <v>80</v>
      </c>
      <c r="AV359" s="13" t="s">
        <v>80</v>
      </c>
      <c r="AW359" s="13" t="s">
        <v>31</v>
      </c>
      <c r="AX359" s="13" t="s">
        <v>70</v>
      </c>
      <c r="AY359" s="153" t="s">
        <v>116</v>
      </c>
    </row>
    <row r="360" spans="2:65" s="12" customFormat="1">
      <c r="B360" s="145"/>
      <c r="D360" s="146" t="s">
        <v>127</v>
      </c>
      <c r="E360" s="147" t="s">
        <v>19</v>
      </c>
      <c r="F360" s="148" t="s">
        <v>602</v>
      </c>
      <c r="H360" s="147" t="s">
        <v>19</v>
      </c>
      <c r="I360" s="149"/>
      <c r="L360" s="145"/>
      <c r="M360" s="150"/>
      <c r="T360" s="151"/>
      <c r="AT360" s="147" t="s">
        <v>127</v>
      </c>
      <c r="AU360" s="147" t="s">
        <v>80</v>
      </c>
      <c r="AV360" s="12" t="s">
        <v>78</v>
      </c>
      <c r="AW360" s="12" t="s">
        <v>31</v>
      </c>
      <c r="AX360" s="12" t="s">
        <v>70</v>
      </c>
      <c r="AY360" s="147" t="s">
        <v>116</v>
      </c>
    </row>
    <row r="361" spans="2:65" s="13" customFormat="1">
      <c r="B361" s="152"/>
      <c r="D361" s="146" t="s">
        <v>127</v>
      </c>
      <c r="E361" s="153" t="s">
        <v>19</v>
      </c>
      <c r="F361" s="154" t="s">
        <v>609</v>
      </c>
      <c r="H361" s="155">
        <v>1.6559999999999999</v>
      </c>
      <c r="I361" s="156"/>
      <c r="L361" s="152"/>
      <c r="M361" s="157"/>
      <c r="T361" s="158"/>
      <c r="AT361" s="153" t="s">
        <v>127</v>
      </c>
      <c r="AU361" s="153" t="s">
        <v>80</v>
      </c>
      <c r="AV361" s="13" t="s">
        <v>80</v>
      </c>
      <c r="AW361" s="13" t="s">
        <v>31</v>
      </c>
      <c r="AX361" s="13" t="s">
        <v>70</v>
      </c>
      <c r="AY361" s="153" t="s">
        <v>116</v>
      </c>
    </row>
    <row r="362" spans="2:65" s="14" customFormat="1">
      <c r="B362" s="159"/>
      <c r="D362" s="146" t="s">
        <v>127</v>
      </c>
      <c r="E362" s="160" t="s">
        <v>19</v>
      </c>
      <c r="F362" s="161" t="s">
        <v>130</v>
      </c>
      <c r="H362" s="162">
        <v>5.657</v>
      </c>
      <c r="I362" s="163"/>
      <c r="L362" s="159"/>
      <c r="M362" s="164"/>
      <c r="T362" s="165"/>
      <c r="AT362" s="160" t="s">
        <v>127</v>
      </c>
      <c r="AU362" s="160" t="s">
        <v>80</v>
      </c>
      <c r="AV362" s="14" t="s">
        <v>123</v>
      </c>
      <c r="AW362" s="14" t="s">
        <v>31</v>
      </c>
      <c r="AX362" s="14" t="s">
        <v>78</v>
      </c>
      <c r="AY362" s="160" t="s">
        <v>116</v>
      </c>
    </row>
    <row r="363" spans="2:65" s="1" customFormat="1" ht="33" customHeight="1">
      <c r="B363" s="33"/>
      <c r="C363" s="128" t="s">
        <v>610</v>
      </c>
      <c r="D363" s="128" t="s">
        <v>118</v>
      </c>
      <c r="E363" s="129" t="s">
        <v>611</v>
      </c>
      <c r="F363" s="130" t="s">
        <v>612</v>
      </c>
      <c r="G363" s="131" t="s">
        <v>121</v>
      </c>
      <c r="H363" s="132">
        <v>585</v>
      </c>
      <c r="I363" s="133"/>
      <c r="J363" s="134">
        <f>ROUND(I363*H363,2)</f>
        <v>0</v>
      </c>
      <c r="K363" s="130" t="s">
        <v>122</v>
      </c>
      <c r="L363" s="33"/>
      <c r="M363" s="135" t="s">
        <v>19</v>
      </c>
      <c r="N363" s="136" t="s">
        <v>41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123</v>
      </c>
      <c r="AT363" s="139" t="s">
        <v>118</v>
      </c>
      <c r="AU363" s="139" t="s">
        <v>80</v>
      </c>
      <c r="AY363" s="18" t="s">
        <v>116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8" t="s">
        <v>78</v>
      </c>
      <c r="BK363" s="140">
        <f>ROUND(I363*H363,2)</f>
        <v>0</v>
      </c>
      <c r="BL363" s="18" t="s">
        <v>123</v>
      </c>
      <c r="BM363" s="139" t="s">
        <v>613</v>
      </c>
    </row>
    <row r="364" spans="2:65" s="1" customFormat="1">
      <c r="B364" s="33"/>
      <c r="D364" s="141" t="s">
        <v>125</v>
      </c>
      <c r="F364" s="142" t="s">
        <v>614</v>
      </c>
      <c r="I364" s="143"/>
      <c r="L364" s="33"/>
      <c r="M364" s="144"/>
      <c r="T364" s="54"/>
      <c r="AT364" s="18" t="s">
        <v>125</v>
      </c>
      <c r="AU364" s="18" t="s">
        <v>80</v>
      </c>
    </row>
    <row r="365" spans="2:65" s="12" customFormat="1">
      <c r="B365" s="145"/>
      <c r="D365" s="146" t="s">
        <v>127</v>
      </c>
      <c r="E365" s="147" t="s">
        <v>19</v>
      </c>
      <c r="F365" s="148" t="s">
        <v>615</v>
      </c>
      <c r="H365" s="147" t="s">
        <v>19</v>
      </c>
      <c r="I365" s="149"/>
      <c r="L365" s="145"/>
      <c r="M365" s="150"/>
      <c r="T365" s="151"/>
      <c r="AT365" s="147" t="s">
        <v>127</v>
      </c>
      <c r="AU365" s="147" t="s">
        <v>80</v>
      </c>
      <c r="AV365" s="12" t="s">
        <v>78</v>
      </c>
      <c r="AW365" s="12" t="s">
        <v>31</v>
      </c>
      <c r="AX365" s="12" t="s">
        <v>70</v>
      </c>
      <c r="AY365" s="147" t="s">
        <v>116</v>
      </c>
    </row>
    <row r="366" spans="2:65" s="13" customFormat="1">
      <c r="B366" s="152"/>
      <c r="D366" s="146" t="s">
        <v>127</v>
      </c>
      <c r="E366" s="153" t="s">
        <v>19</v>
      </c>
      <c r="F366" s="154" t="s">
        <v>367</v>
      </c>
      <c r="H366" s="155">
        <v>585</v>
      </c>
      <c r="I366" s="156"/>
      <c r="L366" s="152"/>
      <c r="M366" s="157"/>
      <c r="T366" s="158"/>
      <c r="AT366" s="153" t="s">
        <v>127</v>
      </c>
      <c r="AU366" s="153" t="s">
        <v>80</v>
      </c>
      <c r="AV366" s="13" t="s">
        <v>80</v>
      </c>
      <c r="AW366" s="13" t="s">
        <v>31</v>
      </c>
      <c r="AX366" s="13" t="s">
        <v>70</v>
      </c>
      <c r="AY366" s="153" t="s">
        <v>116</v>
      </c>
    </row>
    <row r="367" spans="2:65" s="14" customFormat="1">
      <c r="B367" s="159"/>
      <c r="D367" s="146" t="s">
        <v>127</v>
      </c>
      <c r="E367" s="160" t="s">
        <v>19</v>
      </c>
      <c r="F367" s="161" t="s">
        <v>130</v>
      </c>
      <c r="H367" s="162">
        <v>585</v>
      </c>
      <c r="I367" s="163"/>
      <c r="L367" s="159"/>
      <c r="M367" s="164"/>
      <c r="T367" s="165"/>
      <c r="AT367" s="160" t="s">
        <v>127</v>
      </c>
      <c r="AU367" s="160" t="s">
        <v>80</v>
      </c>
      <c r="AV367" s="14" t="s">
        <v>123</v>
      </c>
      <c r="AW367" s="14" t="s">
        <v>31</v>
      </c>
      <c r="AX367" s="14" t="s">
        <v>78</v>
      </c>
      <c r="AY367" s="160" t="s">
        <v>116</v>
      </c>
    </row>
    <row r="368" spans="2:65" s="1" customFormat="1" ht="16.5" customHeight="1">
      <c r="B368" s="33"/>
      <c r="C368" s="170" t="s">
        <v>616</v>
      </c>
      <c r="D368" s="170" t="s">
        <v>328</v>
      </c>
      <c r="E368" s="171" t="s">
        <v>617</v>
      </c>
      <c r="F368" s="172" t="s">
        <v>618</v>
      </c>
      <c r="G368" s="173" t="s">
        <v>206</v>
      </c>
      <c r="H368" s="174">
        <v>105.3</v>
      </c>
      <c r="I368" s="175"/>
      <c r="J368" s="176">
        <f>ROUND(I368*H368,2)</f>
        <v>0</v>
      </c>
      <c r="K368" s="172" t="s">
        <v>122</v>
      </c>
      <c r="L368" s="177"/>
      <c r="M368" s="178" t="s">
        <v>19</v>
      </c>
      <c r="N368" s="179" t="s">
        <v>41</v>
      </c>
      <c r="P368" s="137">
        <f>O368*H368</f>
        <v>0</v>
      </c>
      <c r="Q368" s="137">
        <v>1</v>
      </c>
      <c r="R368" s="137">
        <f>Q368*H368</f>
        <v>105.3</v>
      </c>
      <c r="S368" s="137">
        <v>0</v>
      </c>
      <c r="T368" s="138">
        <f>S368*H368</f>
        <v>0</v>
      </c>
      <c r="AR368" s="139" t="s">
        <v>166</v>
      </c>
      <c r="AT368" s="139" t="s">
        <v>328</v>
      </c>
      <c r="AU368" s="139" t="s">
        <v>80</v>
      </c>
      <c r="AY368" s="18" t="s">
        <v>116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8" t="s">
        <v>78</v>
      </c>
      <c r="BK368" s="140">
        <f>ROUND(I368*H368,2)</f>
        <v>0</v>
      </c>
      <c r="BL368" s="18" t="s">
        <v>123</v>
      </c>
      <c r="BM368" s="139" t="s">
        <v>619</v>
      </c>
    </row>
    <row r="369" spans="2:65" s="12" customFormat="1">
      <c r="B369" s="145"/>
      <c r="D369" s="146" t="s">
        <v>127</v>
      </c>
      <c r="E369" s="147" t="s">
        <v>19</v>
      </c>
      <c r="F369" s="148" t="s">
        <v>615</v>
      </c>
      <c r="H369" s="147" t="s">
        <v>19</v>
      </c>
      <c r="I369" s="149"/>
      <c r="L369" s="145"/>
      <c r="M369" s="150"/>
      <c r="T369" s="151"/>
      <c r="AT369" s="147" t="s">
        <v>127</v>
      </c>
      <c r="AU369" s="147" t="s">
        <v>80</v>
      </c>
      <c r="AV369" s="12" t="s">
        <v>78</v>
      </c>
      <c r="AW369" s="12" t="s">
        <v>31</v>
      </c>
      <c r="AX369" s="12" t="s">
        <v>70</v>
      </c>
      <c r="AY369" s="147" t="s">
        <v>116</v>
      </c>
    </row>
    <row r="370" spans="2:65" s="13" customFormat="1">
      <c r="B370" s="152"/>
      <c r="D370" s="146" t="s">
        <v>127</v>
      </c>
      <c r="E370" s="153" t="s">
        <v>19</v>
      </c>
      <c r="F370" s="154" t="s">
        <v>620</v>
      </c>
      <c r="H370" s="155">
        <v>105.3</v>
      </c>
      <c r="I370" s="156"/>
      <c r="L370" s="152"/>
      <c r="M370" s="157"/>
      <c r="T370" s="158"/>
      <c r="AT370" s="153" t="s">
        <v>127</v>
      </c>
      <c r="AU370" s="153" t="s">
        <v>80</v>
      </c>
      <c r="AV370" s="13" t="s">
        <v>80</v>
      </c>
      <c r="AW370" s="13" t="s">
        <v>31</v>
      </c>
      <c r="AX370" s="13" t="s">
        <v>70</v>
      </c>
      <c r="AY370" s="153" t="s">
        <v>116</v>
      </c>
    </row>
    <row r="371" spans="2:65" s="14" customFormat="1">
      <c r="B371" s="159"/>
      <c r="D371" s="146" t="s">
        <v>127</v>
      </c>
      <c r="E371" s="160" t="s">
        <v>19</v>
      </c>
      <c r="F371" s="161" t="s">
        <v>130</v>
      </c>
      <c r="H371" s="162">
        <v>105.3</v>
      </c>
      <c r="I371" s="163"/>
      <c r="L371" s="159"/>
      <c r="M371" s="164"/>
      <c r="T371" s="165"/>
      <c r="AT371" s="160" t="s">
        <v>127</v>
      </c>
      <c r="AU371" s="160" t="s">
        <v>80</v>
      </c>
      <c r="AV371" s="14" t="s">
        <v>123</v>
      </c>
      <c r="AW371" s="14" t="s">
        <v>31</v>
      </c>
      <c r="AX371" s="14" t="s">
        <v>78</v>
      </c>
      <c r="AY371" s="160" t="s">
        <v>116</v>
      </c>
    </row>
    <row r="372" spans="2:65" s="1" customFormat="1" ht="24.15" customHeight="1">
      <c r="B372" s="33"/>
      <c r="C372" s="128" t="s">
        <v>621</v>
      </c>
      <c r="D372" s="128" t="s">
        <v>118</v>
      </c>
      <c r="E372" s="129" t="s">
        <v>622</v>
      </c>
      <c r="F372" s="130" t="s">
        <v>623</v>
      </c>
      <c r="G372" s="131" t="s">
        <v>121</v>
      </c>
      <c r="H372" s="132">
        <v>23</v>
      </c>
      <c r="I372" s="133"/>
      <c r="J372" s="134">
        <f>ROUND(I372*H372,2)</f>
        <v>0</v>
      </c>
      <c r="K372" s="130" t="s">
        <v>19</v>
      </c>
      <c r="L372" s="33"/>
      <c r="M372" s="135" t="s">
        <v>19</v>
      </c>
      <c r="N372" s="136" t="s">
        <v>41</v>
      </c>
      <c r="P372" s="137">
        <f>O372*H372</f>
        <v>0</v>
      </c>
      <c r="Q372" s="137">
        <v>0</v>
      </c>
      <c r="R372" s="137">
        <f>Q372*H372</f>
        <v>0</v>
      </c>
      <c r="S372" s="137">
        <v>0</v>
      </c>
      <c r="T372" s="138">
        <f>S372*H372</f>
        <v>0</v>
      </c>
      <c r="AR372" s="139" t="s">
        <v>123</v>
      </c>
      <c r="AT372" s="139" t="s">
        <v>118</v>
      </c>
      <c r="AU372" s="139" t="s">
        <v>80</v>
      </c>
      <c r="AY372" s="18" t="s">
        <v>116</v>
      </c>
      <c r="BE372" s="140">
        <f>IF(N372="základní",J372,0)</f>
        <v>0</v>
      </c>
      <c r="BF372" s="140">
        <f>IF(N372="snížená",J372,0)</f>
        <v>0</v>
      </c>
      <c r="BG372" s="140">
        <f>IF(N372="zákl. přenesená",J372,0)</f>
        <v>0</v>
      </c>
      <c r="BH372" s="140">
        <f>IF(N372="sníž. přenesená",J372,0)</f>
        <v>0</v>
      </c>
      <c r="BI372" s="140">
        <f>IF(N372="nulová",J372,0)</f>
        <v>0</v>
      </c>
      <c r="BJ372" s="18" t="s">
        <v>78</v>
      </c>
      <c r="BK372" s="140">
        <f>ROUND(I372*H372,2)</f>
        <v>0</v>
      </c>
      <c r="BL372" s="18" t="s">
        <v>123</v>
      </c>
      <c r="BM372" s="139" t="s">
        <v>624</v>
      </c>
    </row>
    <row r="373" spans="2:65" s="12" customFormat="1">
      <c r="B373" s="145"/>
      <c r="D373" s="146" t="s">
        <v>127</v>
      </c>
      <c r="E373" s="147" t="s">
        <v>19</v>
      </c>
      <c r="F373" s="148" t="s">
        <v>602</v>
      </c>
      <c r="H373" s="147" t="s">
        <v>19</v>
      </c>
      <c r="I373" s="149"/>
      <c r="L373" s="145"/>
      <c r="M373" s="150"/>
      <c r="T373" s="151"/>
      <c r="AT373" s="147" t="s">
        <v>127</v>
      </c>
      <c r="AU373" s="147" t="s">
        <v>80</v>
      </c>
      <c r="AV373" s="12" t="s">
        <v>78</v>
      </c>
      <c r="AW373" s="12" t="s">
        <v>31</v>
      </c>
      <c r="AX373" s="12" t="s">
        <v>70</v>
      </c>
      <c r="AY373" s="147" t="s">
        <v>116</v>
      </c>
    </row>
    <row r="374" spans="2:65" s="13" customFormat="1">
      <c r="B374" s="152"/>
      <c r="D374" s="146" t="s">
        <v>127</v>
      </c>
      <c r="E374" s="153" t="s">
        <v>19</v>
      </c>
      <c r="F374" s="154" t="s">
        <v>603</v>
      </c>
      <c r="H374" s="155">
        <v>23</v>
      </c>
      <c r="I374" s="156"/>
      <c r="L374" s="152"/>
      <c r="M374" s="157"/>
      <c r="T374" s="158"/>
      <c r="AT374" s="153" t="s">
        <v>127</v>
      </c>
      <c r="AU374" s="153" t="s">
        <v>80</v>
      </c>
      <c r="AV374" s="13" t="s">
        <v>80</v>
      </c>
      <c r="AW374" s="13" t="s">
        <v>31</v>
      </c>
      <c r="AX374" s="13" t="s">
        <v>70</v>
      </c>
      <c r="AY374" s="153" t="s">
        <v>116</v>
      </c>
    </row>
    <row r="375" spans="2:65" s="14" customFormat="1">
      <c r="B375" s="159"/>
      <c r="D375" s="146" t="s">
        <v>127</v>
      </c>
      <c r="E375" s="160" t="s">
        <v>19</v>
      </c>
      <c r="F375" s="161" t="s">
        <v>130</v>
      </c>
      <c r="H375" s="162">
        <v>23</v>
      </c>
      <c r="I375" s="163"/>
      <c r="L375" s="159"/>
      <c r="M375" s="164"/>
      <c r="T375" s="165"/>
      <c r="AT375" s="160" t="s">
        <v>127</v>
      </c>
      <c r="AU375" s="160" t="s">
        <v>80</v>
      </c>
      <c r="AV375" s="14" t="s">
        <v>123</v>
      </c>
      <c r="AW375" s="14" t="s">
        <v>31</v>
      </c>
      <c r="AX375" s="14" t="s">
        <v>78</v>
      </c>
      <c r="AY375" s="160" t="s">
        <v>116</v>
      </c>
    </row>
    <row r="376" spans="2:65" s="1" customFormat="1" ht="24.15" customHeight="1">
      <c r="B376" s="33"/>
      <c r="C376" s="128" t="s">
        <v>625</v>
      </c>
      <c r="D376" s="128" t="s">
        <v>118</v>
      </c>
      <c r="E376" s="129" t="s">
        <v>626</v>
      </c>
      <c r="F376" s="130" t="s">
        <v>627</v>
      </c>
      <c r="G376" s="131" t="s">
        <v>121</v>
      </c>
      <c r="H376" s="132">
        <v>95.474999999999994</v>
      </c>
      <c r="I376" s="133"/>
      <c r="J376" s="134">
        <f>ROUND(I376*H376,2)</f>
        <v>0</v>
      </c>
      <c r="K376" s="130" t="s">
        <v>19</v>
      </c>
      <c r="L376" s="33"/>
      <c r="M376" s="135" t="s">
        <v>19</v>
      </c>
      <c r="N376" s="136" t="s">
        <v>41</v>
      </c>
      <c r="P376" s="137">
        <f>O376*H376</f>
        <v>0</v>
      </c>
      <c r="Q376" s="137">
        <v>0</v>
      </c>
      <c r="R376" s="137">
        <f>Q376*H376</f>
        <v>0</v>
      </c>
      <c r="S376" s="137">
        <v>0</v>
      </c>
      <c r="T376" s="138">
        <f>S376*H376</f>
        <v>0</v>
      </c>
      <c r="AR376" s="139" t="s">
        <v>123</v>
      </c>
      <c r="AT376" s="139" t="s">
        <v>118</v>
      </c>
      <c r="AU376" s="139" t="s">
        <v>80</v>
      </c>
      <c r="AY376" s="18" t="s">
        <v>116</v>
      </c>
      <c r="BE376" s="140">
        <f>IF(N376="základní",J376,0)</f>
        <v>0</v>
      </c>
      <c r="BF376" s="140">
        <f>IF(N376="snížená",J376,0)</f>
        <v>0</v>
      </c>
      <c r="BG376" s="140">
        <f>IF(N376="zákl. přenesená",J376,0)</f>
        <v>0</v>
      </c>
      <c r="BH376" s="140">
        <f>IF(N376="sníž. přenesená",J376,0)</f>
        <v>0</v>
      </c>
      <c r="BI376" s="140">
        <f>IF(N376="nulová",J376,0)</f>
        <v>0</v>
      </c>
      <c r="BJ376" s="18" t="s">
        <v>78</v>
      </c>
      <c r="BK376" s="140">
        <f>ROUND(I376*H376,2)</f>
        <v>0</v>
      </c>
      <c r="BL376" s="18" t="s">
        <v>123</v>
      </c>
      <c r="BM376" s="139" t="s">
        <v>628</v>
      </c>
    </row>
    <row r="377" spans="2:65" s="12" customFormat="1">
      <c r="B377" s="145"/>
      <c r="D377" s="146" t="s">
        <v>127</v>
      </c>
      <c r="E377" s="147" t="s">
        <v>19</v>
      </c>
      <c r="F377" s="148" t="s">
        <v>356</v>
      </c>
      <c r="H377" s="147" t="s">
        <v>19</v>
      </c>
      <c r="I377" s="149"/>
      <c r="L377" s="145"/>
      <c r="M377" s="150"/>
      <c r="T377" s="151"/>
      <c r="AT377" s="147" t="s">
        <v>127</v>
      </c>
      <c r="AU377" s="147" t="s">
        <v>80</v>
      </c>
      <c r="AV377" s="12" t="s">
        <v>78</v>
      </c>
      <c r="AW377" s="12" t="s">
        <v>31</v>
      </c>
      <c r="AX377" s="12" t="s">
        <v>70</v>
      </c>
      <c r="AY377" s="147" t="s">
        <v>116</v>
      </c>
    </row>
    <row r="378" spans="2:65" s="13" customFormat="1">
      <c r="B378" s="152"/>
      <c r="D378" s="146" t="s">
        <v>127</v>
      </c>
      <c r="E378" s="153" t="s">
        <v>19</v>
      </c>
      <c r="F378" s="154" t="s">
        <v>357</v>
      </c>
      <c r="H378" s="155">
        <v>82.5</v>
      </c>
      <c r="I378" s="156"/>
      <c r="L378" s="152"/>
      <c r="M378" s="157"/>
      <c r="T378" s="158"/>
      <c r="AT378" s="153" t="s">
        <v>127</v>
      </c>
      <c r="AU378" s="153" t="s">
        <v>80</v>
      </c>
      <c r="AV378" s="13" t="s">
        <v>80</v>
      </c>
      <c r="AW378" s="13" t="s">
        <v>31</v>
      </c>
      <c r="AX378" s="13" t="s">
        <v>70</v>
      </c>
      <c r="AY378" s="153" t="s">
        <v>116</v>
      </c>
    </row>
    <row r="379" spans="2:65" s="12" customFormat="1">
      <c r="B379" s="145"/>
      <c r="D379" s="146" t="s">
        <v>127</v>
      </c>
      <c r="E379" s="147" t="s">
        <v>19</v>
      </c>
      <c r="F379" s="148" t="s">
        <v>358</v>
      </c>
      <c r="H379" s="147" t="s">
        <v>19</v>
      </c>
      <c r="I379" s="149"/>
      <c r="L379" s="145"/>
      <c r="M379" s="150"/>
      <c r="T379" s="151"/>
      <c r="AT379" s="147" t="s">
        <v>127</v>
      </c>
      <c r="AU379" s="147" t="s">
        <v>80</v>
      </c>
      <c r="AV379" s="12" t="s">
        <v>78</v>
      </c>
      <c r="AW379" s="12" t="s">
        <v>31</v>
      </c>
      <c r="AX379" s="12" t="s">
        <v>70</v>
      </c>
      <c r="AY379" s="147" t="s">
        <v>116</v>
      </c>
    </row>
    <row r="380" spans="2:65" s="13" customFormat="1">
      <c r="B380" s="152"/>
      <c r="D380" s="146" t="s">
        <v>127</v>
      </c>
      <c r="E380" s="153" t="s">
        <v>19</v>
      </c>
      <c r="F380" s="154" t="s">
        <v>359</v>
      </c>
      <c r="H380" s="155">
        <v>12.975</v>
      </c>
      <c r="I380" s="156"/>
      <c r="L380" s="152"/>
      <c r="M380" s="157"/>
      <c r="T380" s="158"/>
      <c r="AT380" s="153" t="s">
        <v>127</v>
      </c>
      <c r="AU380" s="153" t="s">
        <v>80</v>
      </c>
      <c r="AV380" s="13" t="s">
        <v>80</v>
      </c>
      <c r="AW380" s="13" t="s">
        <v>31</v>
      </c>
      <c r="AX380" s="13" t="s">
        <v>70</v>
      </c>
      <c r="AY380" s="153" t="s">
        <v>116</v>
      </c>
    </row>
    <row r="381" spans="2:65" s="14" customFormat="1">
      <c r="B381" s="159"/>
      <c r="D381" s="146" t="s">
        <v>127</v>
      </c>
      <c r="E381" s="160" t="s">
        <v>19</v>
      </c>
      <c r="F381" s="161" t="s">
        <v>130</v>
      </c>
      <c r="H381" s="162">
        <v>95.474999999999994</v>
      </c>
      <c r="I381" s="163"/>
      <c r="L381" s="159"/>
      <c r="M381" s="164"/>
      <c r="T381" s="165"/>
      <c r="AT381" s="160" t="s">
        <v>127</v>
      </c>
      <c r="AU381" s="160" t="s">
        <v>80</v>
      </c>
      <c r="AV381" s="14" t="s">
        <v>123</v>
      </c>
      <c r="AW381" s="14" t="s">
        <v>31</v>
      </c>
      <c r="AX381" s="14" t="s">
        <v>78</v>
      </c>
      <c r="AY381" s="160" t="s">
        <v>116</v>
      </c>
    </row>
    <row r="382" spans="2:65" s="1" customFormat="1" ht="21.75" customHeight="1">
      <c r="B382" s="33"/>
      <c r="C382" s="128" t="s">
        <v>629</v>
      </c>
      <c r="D382" s="128" t="s">
        <v>118</v>
      </c>
      <c r="E382" s="129" t="s">
        <v>630</v>
      </c>
      <c r="F382" s="130" t="s">
        <v>631</v>
      </c>
      <c r="G382" s="131" t="s">
        <v>121</v>
      </c>
      <c r="H382" s="132">
        <v>23</v>
      </c>
      <c r="I382" s="133"/>
      <c r="J382" s="134">
        <f>ROUND(I382*H382,2)</f>
        <v>0</v>
      </c>
      <c r="K382" s="130" t="s">
        <v>122</v>
      </c>
      <c r="L382" s="33"/>
      <c r="M382" s="135" t="s">
        <v>19</v>
      </c>
      <c r="N382" s="136" t="s">
        <v>41</v>
      </c>
      <c r="P382" s="137">
        <f>O382*H382</f>
        <v>0</v>
      </c>
      <c r="Q382" s="137">
        <v>0</v>
      </c>
      <c r="R382" s="137">
        <f>Q382*H382</f>
        <v>0</v>
      </c>
      <c r="S382" s="137">
        <v>0</v>
      </c>
      <c r="T382" s="138">
        <f>S382*H382</f>
        <v>0</v>
      </c>
      <c r="AR382" s="139" t="s">
        <v>123</v>
      </c>
      <c r="AT382" s="139" t="s">
        <v>118</v>
      </c>
      <c r="AU382" s="139" t="s">
        <v>80</v>
      </c>
      <c r="AY382" s="18" t="s">
        <v>116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8" t="s">
        <v>78</v>
      </c>
      <c r="BK382" s="140">
        <f>ROUND(I382*H382,2)</f>
        <v>0</v>
      </c>
      <c r="BL382" s="18" t="s">
        <v>123</v>
      </c>
      <c r="BM382" s="139" t="s">
        <v>632</v>
      </c>
    </row>
    <row r="383" spans="2:65" s="1" customFormat="1">
      <c r="B383" s="33"/>
      <c r="D383" s="141" t="s">
        <v>125</v>
      </c>
      <c r="F383" s="142" t="s">
        <v>633</v>
      </c>
      <c r="I383" s="143"/>
      <c r="L383" s="33"/>
      <c r="M383" s="144"/>
      <c r="T383" s="54"/>
      <c r="AT383" s="18" t="s">
        <v>125</v>
      </c>
      <c r="AU383" s="18" t="s">
        <v>80</v>
      </c>
    </row>
    <row r="384" spans="2:65" s="12" customFormat="1">
      <c r="B384" s="145"/>
      <c r="D384" s="146" t="s">
        <v>127</v>
      </c>
      <c r="E384" s="147" t="s">
        <v>19</v>
      </c>
      <c r="F384" s="148" t="s">
        <v>602</v>
      </c>
      <c r="H384" s="147" t="s">
        <v>19</v>
      </c>
      <c r="I384" s="149"/>
      <c r="L384" s="145"/>
      <c r="M384" s="150"/>
      <c r="T384" s="151"/>
      <c r="AT384" s="147" t="s">
        <v>127</v>
      </c>
      <c r="AU384" s="147" t="s">
        <v>80</v>
      </c>
      <c r="AV384" s="12" t="s">
        <v>78</v>
      </c>
      <c r="AW384" s="12" t="s">
        <v>31</v>
      </c>
      <c r="AX384" s="12" t="s">
        <v>70</v>
      </c>
      <c r="AY384" s="147" t="s">
        <v>116</v>
      </c>
    </row>
    <row r="385" spans="2:65" s="13" customFormat="1">
      <c r="B385" s="152"/>
      <c r="D385" s="146" t="s">
        <v>127</v>
      </c>
      <c r="E385" s="153" t="s">
        <v>19</v>
      </c>
      <c r="F385" s="154" t="s">
        <v>603</v>
      </c>
      <c r="H385" s="155">
        <v>23</v>
      </c>
      <c r="I385" s="156"/>
      <c r="L385" s="152"/>
      <c r="M385" s="157"/>
      <c r="T385" s="158"/>
      <c r="AT385" s="153" t="s">
        <v>127</v>
      </c>
      <c r="AU385" s="153" t="s">
        <v>80</v>
      </c>
      <c r="AV385" s="13" t="s">
        <v>80</v>
      </c>
      <c r="AW385" s="13" t="s">
        <v>31</v>
      </c>
      <c r="AX385" s="13" t="s">
        <v>70</v>
      </c>
      <c r="AY385" s="153" t="s">
        <v>116</v>
      </c>
    </row>
    <row r="386" spans="2:65" s="14" customFormat="1">
      <c r="B386" s="159"/>
      <c r="D386" s="146" t="s">
        <v>127</v>
      </c>
      <c r="E386" s="160" t="s">
        <v>19</v>
      </c>
      <c r="F386" s="161" t="s">
        <v>130</v>
      </c>
      <c r="H386" s="162">
        <v>23</v>
      </c>
      <c r="I386" s="163"/>
      <c r="L386" s="159"/>
      <c r="M386" s="164"/>
      <c r="T386" s="165"/>
      <c r="AT386" s="160" t="s">
        <v>127</v>
      </c>
      <c r="AU386" s="160" t="s">
        <v>80</v>
      </c>
      <c r="AV386" s="14" t="s">
        <v>123</v>
      </c>
      <c r="AW386" s="14" t="s">
        <v>31</v>
      </c>
      <c r="AX386" s="14" t="s">
        <v>78</v>
      </c>
      <c r="AY386" s="160" t="s">
        <v>116</v>
      </c>
    </row>
    <row r="387" spans="2:65" s="1" customFormat="1" ht="33" customHeight="1">
      <c r="B387" s="33"/>
      <c r="C387" s="128" t="s">
        <v>634</v>
      </c>
      <c r="D387" s="128" t="s">
        <v>118</v>
      </c>
      <c r="E387" s="129" t="s">
        <v>635</v>
      </c>
      <c r="F387" s="130" t="s">
        <v>636</v>
      </c>
      <c r="G387" s="131" t="s">
        <v>121</v>
      </c>
      <c r="H387" s="132">
        <v>95.474999999999994</v>
      </c>
      <c r="I387" s="133"/>
      <c r="J387" s="134">
        <f>ROUND(I387*H387,2)</f>
        <v>0</v>
      </c>
      <c r="K387" s="130" t="s">
        <v>122</v>
      </c>
      <c r="L387" s="33"/>
      <c r="M387" s="135" t="s">
        <v>19</v>
      </c>
      <c r="N387" s="136" t="s">
        <v>41</v>
      </c>
      <c r="P387" s="137">
        <f>O387*H387</f>
        <v>0</v>
      </c>
      <c r="Q387" s="137">
        <v>0.1837</v>
      </c>
      <c r="R387" s="137">
        <f>Q387*H387</f>
        <v>17.538757499999999</v>
      </c>
      <c r="S387" s="137">
        <v>0</v>
      </c>
      <c r="T387" s="138">
        <f>S387*H387</f>
        <v>0</v>
      </c>
      <c r="AR387" s="139" t="s">
        <v>123</v>
      </c>
      <c r="AT387" s="139" t="s">
        <v>118</v>
      </c>
      <c r="AU387" s="139" t="s">
        <v>80</v>
      </c>
      <c r="AY387" s="18" t="s">
        <v>116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8" t="s">
        <v>78</v>
      </c>
      <c r="BK387" s="140">
        <f>ROUND(I387*H387,2)</f>
        <v>0</v>
      </c>
      <c r="BL387" s="18" t="s">
        <v>123</v>
      </c>
      <c r="BM387" s="139" t="s">
        <v>637</v>
      </c>
    </row>
    <row r="388" spans="2:65" s="1" customFormat="1">
      <c r="B388" s="33"/>
      <c r="D388" s="141" t="s">
        <v>125</v>
      </c>
      <c r="F388" s="142" t="s">
        <v>638</v>
      </c>
      <c r="I388" s="143"/>
      <c r="L388" s="33"/>
      <c r="M388" s="144"/>
      <c r="T388" s="54"/>
      <c r="AT388" s="18" t="s">
        <v>125</v>
      </c>
      <c r="AU388" s="18" t="s">
        <v>80</v>
      </c>
    </row>
    <row r="389" spans="2:65" s="12" customFormat="1">
      <c r="B389" s="145"/>
      <c r="D389" s="146" t="s">
        <v>127</v>
      </c>
      <c r="E389" s="147" t="s">
        <v>19</v>
      </c>
      <c r="F389" s="148" t="s">
        <v>356</v>
      </c>
      <c r="H389" s="147" t="s">
        <v>19</v>
      </c>
      <c r="I389" s="149"/>
      <c r="L389" s="145"/>
      <c r="M389" s="150"/>
      <c r="T389" s="151"/>
      <c r="AT389" s="147" t="s">
        <v>127</v>
      </c>
      <c r="AU389" s="147" t="s">
        <v>80</v>
      </c>
      <c r="AV389" s="12" t="s">
        <v>78</v>
      </c>
      <c r="AW389" s="12" t="s">
        <v>31</v>
      </c>
      <c r="AX389" s="12" t="s">
        <v>70</v>
      </c>
      <c r="AY389" s="147" t="s">
        <v>116</v>
      </c>
    </row>
    <row r="390" spans="2:65" s="13" customFormat="1">
      <c r="B390" s="152"/>
      <c r="D390" s="146" t="s">
        <v>127</v>
      </c>
      <c r="E390" s="153" t="s">
        <v>19</v>
      </c>
      <c r="F390" s="154" t="s">
        <v>357</v>
      </c>
      <c r="H390" s="155">
        <v>82.5</v>
      </c>
      <c r="I390" s="156"/>
      <c r="L390" s="152"/>
      <c r="M390" s="157"/>
      <c r="T390" s="158"/>
      <c r="AT390" s="153" t="s">
        <v>127</v>
      </c>
      <c r="AU390" s="153" t="s">
        <v>80</v>
      </c>
      <c r="AV390" s="13" t="s">
        <v>80</v>
      </c>
      <c r="AW390" s="13" t="s">
        <v>31</v>
      </c>
      <c r="AX390" s="13" t="s">
        <v>70</v>
      </c>
      <c r="AY390" s="153" t="s">
        <v>116</v>
      </c>
    </row>
    <row r="391" spans="2:65" s="12" customFormat="1">
      <c r="B391" s="145"/>
      <c r="D391" s="146" t="s">
        <v>127</v>
      </c>
      <c r="E391" s="147" t="s">
        <v>19</v>
      </c>
      <c r="F391" s="148" t="s">
        <v>358</v>
      </c>
      <c r="H391" s="147" t="s">
        <v>19</v>
      </c>
      <c r="I391" s="149"/>
      <c r="L391" s="145"/>
      <c r="M391" s="150"/>
      <c r="T391" s="151"/>
      <c r="AT391" s="147" t="s">
        <v>127</v>
      </c>
      <c r="AU391" s="147" t="s">
        <v>80</v>
      </c>
      <c r="AV391" s="12" t="s">
        <v>78</v>
      </c>
      <c r="AW391" s="12" t="s">
        <v>31</v>
      </c>
      <c r="AX391" s="12" t="s">
        <v>70</v>
      </c>
      <c r="AY391" s="147" t="s">
        <v>116</v>
      </c>
    </row>
    <row r="392" spans="2:65" s="13" customFormat="1">
      <c r="B392" s="152"/>
      <c r="D392" s="146" t="s">
        <v>127</v>
      </c>
      <c r="E392" s="153" t="s">
        <v>19</v>
      </c>
      <c r="F392" s="154" t="s">
        <v>359</v>
      </c>
      <c r="H392" s="155">
        <v>12.975</v>
      </c>
      <c r="I392" s="156"/>
      <c r="L392" s="152"/>
      <c r="M392" s="157"/>
      <c r="T392" s="158"/>
      <c r="AT392" s="153" t="s">
        <v>127</v>
      </c>
      <c r="AU392" s="153" t="s">
        <v>80</v>
      </c>
      <c r="AV392" s="13" t="s">
        <v>80</v>
      </c>
      <c r="AW392" s="13" t="s">
        <v>31</v>
      </c>
      <c r="AX392" s="13" t="s">
        <v>70</v>
      </c>
      <c r="AY392" s="153" t="s">
        <v>116</v>
      </c>
    </row>
    <row r="393" spans="2:65" s="14" customFormat="1">
      <c r="B393" s="159"/>
      <c r="D393" s="146" t="s">
        <v>127</v>
      </c>
      <c r="E393" s="160" t="s">
        <v>19</v>
      </c>
      <c r="F393" s="161" t="s">
        <v>130</v>
      </c>
      <c r="H393" s="162">
        <v>95.474999999999994</v>
      </c>
      <c r="I393" s="163"/>
      <c r="L393" s="159"/>
      <c r="M393" s="164"/>
      <c r="T393" s="165"/>
      <c r="AT393" s="160" t="s">
        <v>127</v>
      </c>
      <c r="AU393" s="160" t="s">
        <v>80</v>
      </c>
      <c r="AV393" s="14" t="s">
        <v>123</v>
      </c>
      <c r="AW393" s="14" t="s">
        <v>31</v>
      </c>
      <c r="AX393" s="14" t="s">
        <v>78</v>
      </c>
      <c r="AY393" s="160" t="s">
        <v>116</v>
      </c>
    </row>
    <row r="394" spans="2:65" s="1" customFormat="1" ht="16.5" customHeight="1">
      <c r="B394" s="33"/>
      <c r="C394" s="170" t="s">
        <v>639</v>
      </c>
      <c r="D394" s="170" t="s">
        <v>328</v>
      </c>
      <c r="E394" s="171" t="s">
        <v>640</v>
      </c>
      <c r="F394" s="172" t="s">
        <v>641</v>
      </c>
      <c r="G394" s="173" t="s">
        <v>121</v>
      </c>
      <c r="H394" s="174">
        <v>105.023</v>
      </c>
      <c r="I394" s="175"/>
      <c r="J394" s="176">
        <f>ROUND(I394*H394,2)</f>
        <v>0</v>
      </c>
      <c r="K394" s="172" t="s">
        <v>19</v>
      </c>
      <c r="L394" s="177"/>
      <c r="M394" s="178" t="s">
        <v>19</v>
      </c>
      <c r="N394" s="179" t="s">
        <v>41</v>
      </c>
      <c r="P394" s="137">
        <f>O394*H394</f>
        <v>0</v>
      </c>
      <c r="Q394" s="137">
        <v>0.222</v>
      </c>
      <c r="R394" s="137">
        <f>Q394*H394</f>
        <v>23.315106</v>
      </c>
      <c r="S394" s="137">
        <v>0</v>
      </c>
      <c r="T394" s="138">
        <f>S394*H394</f>
        <v>0</v>
      </c>
      <c r="AR394" s="139" t="s">
        <v>166</v>
      </c>
      <c r="AT394" s="139" t="s">
        <v>328</v>
      </c>
      <c r="AU394" s="139" t="s">
        <v>80</v>
      </c>
      <c r="AY394" s="18" t="s">
        <v>116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8" t="s">
        <v>78</v>
      </c>
      <c r="BK394" s="140">
        <f>ROUND(I394*H394,2)</f>
        <v>0</v>
      </c>
      <c r="BL394" s="18" t="s">
        <v>123</v>
      </c>
      <c r="BM394" s="139" t="s">
        <v>642</v>
      </c>
    </row>
    <row r="395" spans="2:65" s="13" customFormat="1">
      <c r="B395" s="152"/>
      <c r="D395" s="146" t="s">
        <v>127</v>
      </c>
      <c r="F395" s="154" t="s">
        <v>643</v>
      </c>
      <c r="H395" s="155">
        <v>105.023</v>
      </c>
      <c r="I395" s="156"/>
      <c r="L395" s="152"/>
      <c r="M395" s="157"/>
      <c r="T395" s="158"/>
      <c r="AT395" s="153" t="s">
        <v>127</v>
      </c>
      <c r="AU395" s="153" t="s">
        <v>80</v>
      </c>
      <c r="AV395" s="13" t="s">
        <v>80</v>
      </c>
      <c r="AW395" s="13" t="s">
        <v>4</v>
      </c>
      <c r="AX395" s="13" t="s">
        <v>78</v>
      </c>
      <c r="AY395" s="153" t="s">
        <v>116</v>
      </c>
    </row>
    <row r="396" spans="2:65" s="1" customFormat="1" ht="33" customHeight="1">
      <c r="B396" s="33"/>
      <c r="C396" s="128" t="s">
        <v>644</v>
      </c>
      <c r="D396" s="128" t="s">
        <v>118</v>
      </c>
      <c r="E396" s="129" t="s">
        <v>645</v>
      </c>
      <c r="F396" s="130" t="s">
        <v>646</v>
      </c>
      <c r="G396" s="131" t="s">
        <v>121</v>
      </c>
      <c r="H396" s="132">
        <v>23.998999999999999</v>
      </c>
      <c r="I396" s="133"/>
      <c r="J396" s="134">
        <f>ROUND(I396*H396,2)</f>
        <v>0</v>
      </c>
      <c r="K396" s="130" t="s">
        <v>122</v>
      </c>
      <c r="L396" s="33"/>
      <c r="M396" s="135" t="s">
        <v>19</v>
      </c>
      <c r="N396" s="136" t="s">
        <v>41</v>
      </c>
      <c r="P396" s="137">
        <f>O396*H396</f>
        <v>0</v>
      </c>
      <c r="Q396" s="137">
        <v>0.25080999999999998</v>
      </c>
      <c r="R396" s="137">
        <f>Q396*H396</f>
        <v>6.0191891899999987</v>
      </c>
      <c r="S396" s="137">
        <v>0</v>
      </c>
      <c r="T396" s="138">
        <f>S396*H396</f>
        <v>0</v>
      </c>
      <c r="AR396" s="139" t="s">
        <v>123</v>
      </c>
      <c r="AT396" s="139" t="s">
        <v>118</v>
      </c>
      <c r="AU396" s="139" t="s">
        <v>80</v>
      </c>
      <c r="AY396" s="18" t="s">
        <v>116</v>
      </c>
      <c r="BE396" s="140">
        <f>IF(N396="základní",J396,0)</f>
        <v>0</v>
      </c>
      <c r="BF396" s="140">
        <f>IF(N396="snížená",J396,0)</f>
        <v>0</v>
      </c>
      <c r="BG396" s="140">
        <f>IF(N396="zákl. přenesená",J396,0)</f>
        <v>0</v>
      </c>
      <c r="BH396" s="140">
        <f>IF(N396="sníž. přenesená",J396,0)</f>
        <v>0</v>
      </c>
      <c r="BI396" s="140">
        <f>IF(N396="nulová",J396,0)</f>
        <v>0</v>
      </c>
      <c r="BJ396" s="18" t="s">
        <v>78</v>
      </c>
      <c r="BK396" s="140">
        <f>ROUND(I396*H396,2)</f>
        <v>0</v>
      </c>
      <c r="BL396" s="18" t="s">
        <v>123</v>
      </c>
      <c r="BM396" s="139" t="s">
        <v>647</v>
      </c>
    </row>
    <row r="397" spans="2:65" s="1" customFormat="1">
      <c r="B397" s="33"/>
      <c r="D397" s="141" t="s">
        <v>125</v>
      </c>
      <c r="F397" s="142" t="s">
        <v>648</v>
      </c>
      <c r="I397" s="143"/>
      <c r="L397" s="33"/>
      <c r="M397" s="144"/>
      <c r="T397" s="54"/>
      <c r="AT397" s="18" t="s">
        <v>125</v>
      </c>
      <c r="AU397" s="18" t="s">
        <v>80</v>
      </c>
    </row>
    <row r="398" spans="2:65" s="12" customFormat="1">
      <c r="B398" s="145"/>
      <c r="D398" s="146" t="s">
        <v>127</v>
      </c>
      <c r="E398" s="147" t="s">
        <v>19</v>
      </c>
      <c r="F398" s="148" t="s">
        <v>649</v>
      </c>
      <c r="H398" s="147" t="s">
        <v>19</v>
      </c>
      <c r="I398" s="149"/>
      <c r="L398" s="145"/>
      <c r="M398" s="150"/>
      <c r="T398" s="151"/>
      <c r="AT398" s="147" t="s">
        <v>127</v>
      </c>
      <c r="AU398" s="147" t="s">
        <v>80</v>
      </c>
      <c r="AV398" s="12" t="s">
        <v>78</v>
      </c>
      <c r="AW398" s="12" t="s">
        <v>31</v>
      </c>
      <c r="AX398" s="12" t="s">
        <v>70</v>
      </c>
      <c r="AY398" s="147" t="s">
        <v>116</v>
      </c>
    </row>
    <row r="399" spans="2:65" s="13" customFormat="1">
      <c r="B399" s="152"/>
      <c r="D399" s="146" t="s">
        <v>127</v>
      </c>
      <c r="E399" s="153" t="s">
        <v>19</v>
      </c>
      <c r="F399" s="154" t="s">
        <v>650</v>
      </c>
      <c r="H399" s="155">
        <v>14.554</v>
      </c>
      <c r="I399" s="156"/>
      <c r="L399" s="152"/>
      <c r="M399" s="157"/>
      <c r="T399" s="158"/>
      <c r="AT399" s="153" t="s">
        <v>127</v>
      </c>
      <c r="AU399" s="153" t="s">
        <v>80</v>
      </c>
      <c r="AV399" s="13" t="s">
        <v>80</v>
      </c>
      <c r="AW399" s="13" t="s">
        <v>31</v>
      </c>
      <c r="AX399" s="13" t="s">
        <v>70</v>
      </c>
      <c r="AY399" s="153" t="s">
        <v>116</v>
      </c>
    </row>
    <row r="400" spans="2:65" s="12" customFormat="1">
      <c r="B400" s="145"/>
      <c r="D400" s="146" t="s">
        <v>127</v>
      </c>
      <c r="E400" s="147" t="s">
        <v>19</v>
      </c>
      <c r="F400" s="148" t="s">
        <v>651</v>
      </c>
      <c r="H400" s="147" t="s">
        <v>19</v>
      </c>
      <c r="I400" s="149"/>
      <c r="L400" s="145"/>
      <c r="M400" s="150"/>
      <c r="T400" s="151"/>
      <c r="AT400" s="147" t="s">
        <v>127</v>
      </c>
      <c r="AU400" s="147" t="s">
        <v>80</v>
      </c>
      <c r="AV400" s="12" t="s">
        <v>78</v>
      </c>
      <c r="AW400" s="12" t="s">
        <v>31</v>
      </c>
      <c r="AX400" s="12" t="s">
        <v>70</v>
      </c>
      <c r="AY400" s="147" t="s">
        <v>116</v>
      </c>
    </row>
    <row r="401" spans="2:65" s="13" customFormat="1">
      <c r="B401" s="152"/>
      <c r="D401" s="146" t="s">
        <v>127</v>
      </c>
      <c r="E401" s="153" t="s">
        <v>19</v>
      </c>
      <c r="F401" s="154" t="s">
        <v>652</v>
      </c>
      <c r="H401" s="155">
        <v>9.4450000000000003</v>
      </c>
      <c r="I401" s="156"/>
      <c r="L401" s="152"/>
      <c r="M401" s="157"/>
      <c r="T401" s="158"/>
      <c r="AT401" s="153" t="s">
        <v>127</v>
      </c>
      <c r="AU401" s="153" t="s">
        <v>80</v>
      </c>
      <c r="AV401" s="13" t="s">
        <v>80</v>
      </c>
      <c r="AW401" s="13" t="s">
        <v>31</v>
      </c>
      <c r="AX401" s="13" t="s">
        <v>70</v>
      </c>
      <c r="AY401" s="153" t="s">
        <v>116</v>
      </c>
    </row>
    <row r="402" spans="2:65" s="14" customFormat="1">
      <c r="B402" s="159"/>
      <c r="D402" s="146" t="s">
        <v>127</v>
      </c>
      <c r="E402" s="160" t="s">
        <v>19</v>
      </c>
      <c r="F402" s="161" t="s">
        <v>130</v>
      </c>
      <c r="H402" s="162">
        <v>23.998999999999999</v>
      </c>
      <c r="I402" s="163"/>
      <c r="L402" s="159"/>
      <c r="M402" s="164"/>
      <c r="T402" s="165"/>
      <c r="AT402" s="160" t="s">
        <v>127</v>
      </c>
      <c r="AU402" s="160" t="s">
        <v>80</v>
      </c>
      <c r="AV402" s="14" t="s">
        <v>123</v>
      </c>
      <c r="AW402" s="14" t="s">
        <v>31</v>
      </c>
      <c r="AX402" s="14" t="s">
        <v>78</v>
      </c>
      <c r="AY402" s="160" t="s">
        <v>116</v>
      </c>
    </row>
    <row r="403" spans="2:65" s="1" customFormat="1" ht="16.5" customHeight="1">
      <c r="B403" s="33"/>
      <c r="C403" s="170" t="s">
        <v>653</v>
      </c>
      <c r="D403" s="170" t="s">
        <v>328</v>
      </c>
      <c r="E403" s="171" t="s">
        <v>654</v>
      </c>
      <c r="F403" s="172" t="s">
        <v>655</v>
      </c>
      <c r="G403" s="173" t="s">
        <v>121</v>
      </c>
      <c r="H403" s="174">
        <v>24.478999999999999</v>
      </c>
      <c r="I403" s="175"/>
      <c r="J403" s="176">
        <f>ROUND(I403*H403,2)</f>
        <v>0</v>
      </c>
      <c r="K403" s="172" t="s">
        <v>122</v>
      </c>
      <c r="L403" s="177"/>
      <c r="M403" s="178" t="s">
        <v>19</v>
      </c>
      <c r="N403" s="179" t="s">
        <v>41</v>
      </c>
      <c r="P403" s="137">
        <f>O403*H403</f>
        <v>0</v>
      </c>
      <c r="Q403" s="137">
        <v>0.11799999999999999</v>
      </c>
      <c r="R403" s="137">
        <f>Q403*H403</f>
        <v>2.8885219999999996</v>
      </c>
      <c r="S403" s="137">
        <v>0</v>
      </c>
      <c r="T403" s="138">
        <f>S403*H403</f>
        <v>0</v>
      </c>
      <c r="AR403" s="139" t="s">
        <v>166</v>
      </c>
      <c r="AT403" s="139" t="s">
        <v>328</v>
      </c>
      <c r="AU403" s="139" t="s">
        <v>80</v>
      </c>
      <c r="AY403" s="18" t="s">
        <v>116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8" t="s">
        <v>78</v>
      </c>
      <c r="BK403" s="140">
        <f>ROUND(I403*H403,2)</f>
        <v>0</v>
      </c>
      <c r="BL403" s="18" t="s">
        <v>123</v>
      </c>
      <c r="BM403" s="139" t="s">
        <v>656</v>
      </c>
    </row>
    <row r="404" spans="2:65" s="12" customFormat="1">
      <c r="B404" s="145"/>
      <c r="D404" s="146" t="s">
        <v>127</v>
      </c>
      <c r="E404" s="147" t="s">
        <v>19</v>
      </c>
      <c r="F404" s="148" t="s">
        <v>649</v>
      </c>
      <c r="H404" s="147" t="s">
        <v>19</v>
      </c>
      <c r="I404" s="149"/>
      <c r="L404" s="145"/>
      <c r="M404" s="150"/>
      <c r="T404" s="151"/>
      <c r="AT404" s="147" t="s">
        <v>127</v>
      </c>
      <c r="AU404" s="147" t="s">
        <v>80</v>
      </c>
      <c r="AV404" s="12" t="s">
        <v>78</v>
      </c>
      <c r="AW404" s="12" t="s">
        <v>31</v>
      </c>
      <c r="AX404" s="12" t="s">
        <v>70</v>
      </c>
      <c r="AY404" s="147" t="s">
        <v>116</v>
      </c>
    </row>
    <row r="405" spans="2:65" s="13" customFormat="1">
      <c r="B405" s="152"/>
      <c r="D405" s="146" t="s">
        <v>127</v>
      </c>
      <c r="E405" s="153" t="s">
        <v>19</v>
      </c>
      <c r="F405" s="154" t="s">
        <v>657</v>
      </c>
      <c r="H405" s="155">
        <v>14.845000000000001</v>
      </c>
      <c r="I405" s="156"/>
      <c r="L405" s="152"/>
      <c r="M405" s="157"/>
      <c r="T405" s="158"/>
      <c r="AT405" s="153" t="s">
        <v>127</v>
      </c>
      <c r="AU405" s="153" t="s">
        <v>80</v>
      </c>
      <c r="AV405" s="13" t="s">
        <v>80</v>
      </c>
      <c r="AW405" s="13" t="s">
        <v>31</v>
      </c>
      <c r="AX405" s="13" t="s">
        <v>70</v>
      </c>
      <c r="AY405" s="153" t="s">
        <v>116</v>
      </c>
    </row>
    <row r="406" spans="2:65" s="12" customFormat="1">
      <c r="B406" s="145"/>
      <c r="D406" s="146" t="s">
        <v>127</v>
      </c>
      <c r="E406" s="147" t="s">
        <v>19</v>
      </c>
      <c r="F406" s="148" t="s">
        <v>658</v>
      </c>
      <c r="H406" s="147" t="s">
        <v>19</v>
      </c>
      <c r="I406" s="149"/>
      <c r="L406" s="145"/>
      <c r="M406" s="150"/>
      <c r="T406" s="151"/>
      <c r="AT406" s="147" t="s">
        <v>127</v>
      </c>
      <c r="AU406" s="147" t="s">
        <v>80</v>
      </c>
      <c r="AV406" s="12" t="s">
        <v>78</v>
      </c>
      <c r="AW406" s="12" t="s">
        <v>31</v>
      </c>
      <c r="AX406" s="12" t="s">
        <v>70</v>
      </c>
      <c r="AY406" s="147" t="s">
        <v>116</v>
      </c>
    </row>
    <row r="407" spans="2:65" s="13" customFormat="1">
      <c r="B407" s="152"/>
      <c r="D407" s="146" t="s">
        <v>127</v>
      </c>
      <c r="E407" s="153" t="s">
        <v>19</v>
      </c>
      <c r="F407" s="154" t="s">
        <v>659</v>
      </c>
      <c r="H407" s="155">
        <v>9.6340000000000003</v>
      </c>
      <c r="I407" s="156"/>
      <c r="L407" s="152"/>
      <c r="M407" s="157"/>
      <c r="T407" s="158"/>
      <c r="AT407" s="153" t="s">
        <v>127</v>
      </c>
      <c r="AU407" s="153" t="s">
        <v>80</v>
      </c>
      <c r="AV407" s="13" t="s">
        <v>80</v>
      </c>
      <c r="AW407" s="13" t="s">
        <v>31</v>
      </c>
      <c r="AX407" s="13" t="s">
        <v>70</v>
      </c>
      <c r="AY407" s="153" t="s">
        <v>116</v>
      </c>
    </row>
    <row r="408" spans="2:65" s="14" customFormat="1">
      <c r="B408" s="159"/>
      <c r="D408" s="146" t="s">
        <v>127</v>
      </c>
      <c r="E408" s="160" t="s">
        <v>19</v>
      </c>
      <c r="F408" s="161" t="s">
        <v>130</v>
      </c>
      <c r="H408" s="162">
        <v>24.478999999999999</v>
      </c>
      <c r="I408" s="163"/>
      <c r="L408" s="159"/>
      <c r="M408" s="164"/>
      <c r="T408" s="165"/>
      <c r="AT408" s="160" t="s">
        <v>127</v>
      </c>
      <c r="AU408" s="160" t="s">
        <v>80</v>
      </c>
      <c r="AV408" s="14" t="s">
        <v>123</v>
      </c>
      <c r="AW408" s="14" t="s">
        <v>31</v>
      </c>
      <c r="AX408" s="14" t="s">
        <v>78</v>
      </c>
      <c r="AY408" s="160" t="s">
        <v>116</v>
      </c>
    </row>
    <row r="409" spans="2:65" s="11" customFormat="1" ht="22.8" customHeight="1">
      <c r="B409" s="116"/>
      <c r="D409" s="117" t="s">
        <v>69</v>
      </c>
      <c r="E409" s="126" t="s">
        <v>152</v>
      </c>
      <c r="F409" s="126" t="s">
        <v>660</v>
      </c>
      <c r="I409" s="119"/>
      <c r="J409" s="127">
        <f>BK409</f>
        <v>0</v>
      </c>
      <c r="L409" s="116"/>
      <c r="M409" s="121"/>
      <c r="P409" s="122">
        <f>SUM(P410:P445)</f>
        <v>0</v>
      </c>
      <c r="R409" s="122">
        <f>SUM(R410:R445)</f>
        <v>4.7613699799999996</v>
      </c>
      <c r="T409" s="123">
        <f>SUM(T410:T445)</f>
        <v>1.2900000000000002E-5</v>
      </c>
      <c r="AR409" s="117" t="s">
        <v>78</v>
      </c>
      <c r="AT409" s="124" t="s">
        <v>69</v>
      </c>
      <c r="AU409" s="124" t="s">
        <v>78</v>
      </c>
      <c r="AY409" s="117" t="s">
        <v>116</v>
      </c>
      <c r="BK409" s="125">
        <f>SUM(BK410:BK445)</f>
        <v>0</v>
      </c>
    </row>
    <row r="410" spans="2:65" s="1" customFormat="1" ht="24.15" customHeight="1">
      <c r="B410" s="33"/>
      <c r="C410" s="128" t="s">
        <v>661</v>
      </c>
      <c r="D410" s="128" t="s">
        <v>118</v>
      </c>
      <c r="E410" s="129" t="s">
        <v>662</v>
      </c>
      <c r="F410" s="130" t="s">
        <v>663</v>
      </c>
      <c r="G410" s="131" t="s">
        <v>121</v>
      </c>
      <c r="H410" s="132">
        <v>110</v>
      </c>
      <c r="I410" s="133"/>
      <c r="J410" s="134">
        <f>ROUND(I410*H410,2)</f>
        <v>0</v>
      </c>
      <c r="K410" s="130" t="s">
        <v>19</v>
      </c>
      <c r="L410" s="33"/>
      <c r="M410" s="135" t="s">
        <v>19</v>
      </c>
      <c r="N410" s="136" t="s">
        <v>41</v>
      </c>
      <c r="P410" s="137">
        <f>O410*H410</f>
        <v>0</v>
      </c>
      <c r="Q410" s="137">
        <v>8.0000000000000002E-3</v>
      </c>
      <c r="R410" s="137">
        <f>Q410*H410</f>
        <v>0.88</v>
      </c>
      <c r="S410" s="137">
        <v>0</v>
      </c>
      <c r="T410" s="138">
        <f>S410*H410</f>
        <v>0</v>
      </c>
      <c r="AR410" s="139" t="s">
        <v>123</v>
      </c>
      <c r="AT410" s="139" t="s">
        <v>118</v>
      </c>
      <c r="AU410" s="139" t="s">
        <v>80</v>
      </c>
      <c r="AY410" s="18" t="s">
        <v>116</v>
      </c>
      <c r="BE410" s="140">
        <f>IF(N410="základní",J410,0)</f>
        <v>0</v>
      </c>
      <c r="BF410" s="140">
        <f>IF(N410="snížená",J410,0)</f>
        <v>0</v>
      </c>
      <c r="BG410" s="140">
        <f>IF(N410="zákl. přenesená",J410,0)</f>
        <v>0</v>
      </c>
      <c r="BH410" s="140">
        <f>IF(N410="sníž. přenesená",J410,0)</f>
        <v>0</v>
      </c>
      <c r="BI410" s="140">
        <f>IF(N410="nulová",J410,0)</f>
        <v>0</v>
      </c>
      <c r="BJ410" s="18" t="s">
        <v>78</v>
      </c>
      <c r="BK410" s="140">
        <f>ROUND(I410*H410,2)</f>
        <v>0</v>
      </c>
      <c r="BL410" s="18" t="s">
        <v>123</v>
      </c>
      <c r="BM410" s="139" t="s">
        <v>664</v>
      </c>
    </row>
    <row r="411" spans="2:65" s="1" customFormat="1" ht="19.2">
      <c r="B411" s="33"/>
      <c r="D411" s="146" t="s">
        <v>363</v>
      </c>
      <c r="F411" s="187" t="s">
        <v>665</v>
      </c>
      <c r="I411" s="143"/>
      <c r="L411" s="33"/>
      <c r="M411" s="144"/>
      <c r="T411" s="54"/>
      <c r="AT411" s="18" t="s">
        <v>363</v>
      </c>
      <c r="AU411" s="18" t="s">
        <v>80</v>
      </c>
    </row>
    <row r="412" spans="2:65" s="12" customFormat="1">
      <c r="B412" s="145"/>
      <c r="D412" s="146" t="s">
        <v>127</v>
      </c>
      <c r="E412" s="147" t="s">
        <v>19</v>
      </c>
      <c r="F412" s="148" t="s">
        <v>666</v>
      </c>
      <c r="H412" s="147" t="s">
        <v>19</v>
      </c>
      <c r="I412" s="149"/>
      <c r="L412" s="145"/>
      <c r="M412" s="150"/>
      <c r="T412" s="151"/>
      <c r="AT412" s="147" t="s">
        <v>127</v>
      </c>
      <c r="AU412" s="147" t="s">
        <v>80</v>
      </c>
      <c r="AV412" s="12" t="s">
        <v>78</v>
      </c>
      <c r="AW412" s="12" t="s">
        <v>31</v>
      </c>
      <c r="AX412" s="12" t="s">
        <v>70</v>
      </c>
      <c r="AY412" s="147" t="s">
        <v>116</v>
      </c>
    </row>
    <row r="413" spans="2:65" s="13" customFormat="1">
      <c r="B413" s="152"/>
      <c r="D413" s="146" t="s">
        <v>127</v>
      </c>
      <c r="E413" s="153" t="s">
        <v>19</v>
      </c>
      <c r="F413" s="154" t="s">
        <v>129</v>
      </c>
      <c r="H413" s="155">
        <v>110</v>
      </c>
      <c r="I413" s="156"/>
      <c r="L413" s="152"/>
      <c r="M413" s="157"/>
      <c r="T413" s="158"/>
      <c r="AT413" s="153" t="s">
        <v>127</v>
      </c>
      <c r="AU413" s="153" t="s">
        <v>80</v>
      </c>
      <c r="AV413" s="13" t="s">
        <v>80</v>
      </c>
      <c r="AW413" s="13" t="s">
        <v>31</v>
      </c>
      <c r="AX413" s="13" t="s">
        <v>70</v>
      </c>
      <c r="AY413" s="153" t="s">
        <v>116</v>
      </c>
    </row>
    <row r="414" spans="2:65" s="14" customFormat="1">
      <c r="B414" s="159"/>
      <c r="D414" s="146" t="s">
        <v>127</v>
      </c>
      <c r="E414" s="160" t="s">
        <v>19</v>
      </c>
      <c r="F414" s="161" t="s">
        <v>130</v>
      </c>
      <c r="H414" s="162">
        <v>110</v>
      </c>
      <c r="I414" s="163"/>
      <c r="L414" s="159"/>
      <c r="M414" s="164"/>
      <c r="T414" s="165"/>
      <c r="AT414" s="160" t="s">
        <v>127</v>
      </c>
      <c r="AU414" s="160" t="s">
        <v>80</v>
      </c>
      <c r="AV414" s="14" t="s">
        <v>123</v>
      </c>
      <c r="AW414" s="14" t="s">
        <v>31</v>
      </c>
      <c r="AX414" s="14" t="s">
        <v>78</v>
      </c>
      <c r="AY414" s="160" t="s">
        <v>116</v>
      </c>
    </row>
    <row r="415" spans="2:65" s="1" customFormat="1" ht="21.75" customHeight="1">
      <c r="B415" s="33"/>
      <c r="C415" s="128" t="s">
        <v>667</v>
      </c>
      <c r="D415" s="128" t="s">
        <v>118</v>
      </c>
      <c r="E415" s="129" t="s">
        <v>668</v>
      </c>
      <c r="F415" s="130" t="s">
        <v>669</v>
      </c>
      <c r="G415" s="131" t="s">
        <v>121</v>
      </c>
      <c r="H415" s="132">
        <v>98.55</v>
      </c>
      <c r="I415" s="133"/>
      <c r="J415" s="134">
        <f>ROUND(I415*H415,2)</f>
        <v>0</v>
      </c>
      <c r="K415" s="130" t="s">
        <v>122</v>
      </c>
      <c r="L415" s="33"/>
      <c r="M415" s="135" t="s">
        <v>19</v>
      </c>
      <c r="N415" s="136" t="s">
        <v>41</v>
      </c>
      <c r="P415" s="137">
        <f>O415*H415</f>
        <v>0</v>
      </c>
      <c r="Q415" s="137">
        <v>6.4999999999999997E-3</v>
      </c>
      <c r="R415" s="137">
        <f>Q415*H415</f>
        <v>0.64057500000000001</v>
      </c>
      <c r="S415" s="137">
        <v>0</v>
      </c>
      <c r="T415" s="138">
        <f>S415*H415</f>
        <v>0</v>
      </c>
      <c r="AR415" s="139" t="s">
        <v>123</v>
      </c>
      <c r="AT415" s="139" t="s">
        <v>118</v>
      </c>
      <c r="AU415" s="139" t="s">
        <v>80</v>
      </c>
      <c r="AY415" s="18" t="s">
        <v>116</v>
      </c>
      <c r="BE415" s="140">
        <f>IF(N415="základní",J415,0)</f>
        <v>0</v>
      </c>
      <c r="BF415" s="140">
        <f>IF(N415="snížená",J415,0)</f>
        <v>0</v>
      </c>
      <c r="BG415" s="140">
        <f>IF(N415="zákl. přenesená",J415,0)</f>
        <v>0</v>
      </c>
      <c r="BH415" s="140">
        <f>IF(N415="sníž. přenesená",J415,0)</f>
        <v>0</v>
      </c>
      <c r="BI415" s="140">
        <f>IF(N415="nulová",J415,0)</f>
        <v>0</v>
      </c>
      <c r="BJ415" s="18" t="s">
        <v>78</v>
      </c>
      <c r="BK415" s="140">
        <f>ROUND(I415*H415,2)</f>
        <v>0</v>
      </c>
      <c r="BL415" s="18" t="s">
        <v>123</v>
      </c>
      <c r="BM415" s="139" t="s">
        <v>670</v>
      </c>
    </row>
    <row r="416" spans="2:65" s="1" customFormat="1">
      <c r="B416" s="33"/>
      <c r="D416" s="141" t="s">
        <v>125</v>
      </c>
      <c r="F416" s="142" t="s">
        <v>671</v>
      </c>
      <c r="I416" s="143"/>
      <c r="L416" s="33"/>
      <c r="M416" s="144"/>
      <c r="T416" s="54"/>
      <c r="AT416" s="18" t="s">
        <v>125</v>
      </c>
      <c r="AU416" s="18" t="s">
        <v>80</v>
      </c>
    </row>
    <row r="417" spans="2:65" s="12" customFormat="1">
      <c r="B417" s="145"/>
      <c r="D417" s="146" t="s">
        <v>127</v>
      </c>
      <c r="E417" s="147" t="s">
        <v>19</v>
      </c>
      <c r="F417" s="148" t="s">
        <v>666</v>
      </c>
      <c r="H417" s="147" t="s">
        <v>19</v>
      </c>
      <c r="I417" s="149"/>
      <c r="L417" s="145"/>
      <c r="M417" s="150"/>
      <c r="T417" s="151"/>
      <c r="AT417" s="147" t="s">
        <v>127</v>
      </c>
      <c r="AU417" s="147" t="s">
        <v>80</v>
      </c>
      <c r="AV417" s="12" t="s">
        <v>78</v>
      </c>
      <c r="AW417" s="12" t="s">
        <v>31</v>
      </c>
      <c r="AX417" s="12" t="s">
        <v>70</v>
      </c>
      <c r="AY417" s="147" t="s">
        <v>116</v>
      </c>
    </row>
    <row r="418" spans="2:65" s="13" customFormat="1">
      <c r="B418" s="152"/>
      <c r="D418" s="146" t="s">
        <v>127</v>
      </c>
      <c r="E418" s="153" t="s">
        <v>19</v>
      </c>
      <c r="F418" s="154" t="s">
        <v>672</v>
      </c>
      <c r="H418" s="155">
        <v>99.84</v>
      </c>
      <c r="I418" s="156"/>
      <c r="L418" s="152"/>
      <c r="M418" s="157"/>
      <c r="T418" s="158"/>
      <c r="AT418" s="153" t="s">
        <v>127</v>
      </c>
      <c r="AU418" s="153" t="s">
        <v>80</v>
      </c>
      <c r="AV418" s="13" t="s">
        <v>80</v>
      </c>
      <c r="AW418" s="13" t="s">
        <v>31</v>
      </c>
      <c r="AX418" s="13" t="s">
        <v>70</v>
      </c>
      <c r="AY418" s="153" t="s">
        <v>116</v>
      </c>
    </row>
    <row r="419" spans="2:65" s="13" customFormat="1">
      <c r="B419" s="152"/>
      <c r="D419" s="146" t="s">
        <v>127</v>
      </c>
      <c r="E419" s="153" t="s">
        <v>19</v>
      </c>
      <c r="F419" s="154" t="s">
        <v>673</v>
      </c>
      <c r="H419" s="155">
        <v>-1.29</v>
      </c>
      <c r="I419" s="156"/>
      <c r="L419" s="152"/>
      <c r="M419" s="157"/>
      <c r="T419" s="158"/>
      <c r="AT419" s="153" t="s">
        <v>127</v>
      </c>
      <c r="AU419" s="153" t="s">
        <v>80</v>
      </c>
      <c r="AV419" s="13" t="s">
        <v>80</v>
      </c>
      <c r="AW419" s="13" t="s">
        <v>31</v>
      </c>
      <c r="AX419" s="13" t="s">
        <v>70</v>
      </c>
      <c r="AY419" s="153" t="s">
        <v>116</v>
      </c>
    </row>
    <row r="420" spans="2:65" s="14" customFormat="1">
      <c r="B420" s="159"/>
      <c r="D420" s="146" t="s">
        <v>127</v>
      </c>
      <c r="E420" s="160" t="s">
        <v>19</v>
      </c>
      <c r="F420" s="161" t="s">
        <v>130</v>
      </c>
      <c r="H420" s="162">
        <v>98.55</v>
      </c>
      <c r="I420" s="163"/>
      <c r="L420" s="159"/>
      <c r="M420" s="164"/>
      <c r="T420" s="165"/>
      <c r="AT420" s="160" t="s">
        <v>127</v>
      </c>
      <c r="AU420" s="160" t="s">
        <v>80</v>
      </c>
      <c r="AV420" s="14" t="s">
        <v>123</v>
      </c>
      <c r="AW420" s="14" t="s">
        <v>31</v>
      </c>
      <c r="AX420" s="14" t="s">
        <v>78</v>
      </c>
      <c r="AY420" s="160" t="s">
        <v>116</v>
      </c>
    </row>
    <row r="421" spans="2:65" s="1" customFormat="1" ht="21.75" customHeight="1">
      <c r="B421" s="33"/>
      <c r="C421" s="128" t="s">
        <v>674</v>
      </c>
      <c r="D421" s="128" t="s">
        <v>118</v>
      </c>
      <c r="E421" s="129" t="s">
        <v>675</v>
      </c>
      <c r="F421" s="130" t="s">
        <v>676</v>
      </c>
      <c r="G421" s="131" t="s">
        <v>121</v>
      </c>
      <c r="H421" s="132">
        <v>98.55</v>
      </c>
      <c r="I421" s="133"/>
      <c r="J421" s="134">
        <f>ROUND(I421*H421,2)</f>
        <v>0</v>
      </c>
      <c r="K421" s="130" t="s">
        <v>19</v>
      </c>
      <c r="L421" s="33"/>
      <c r="M421" s="135" t="s">
        <v>19</v>
      </c>
      <c r="N421" s="136" t="s">
        <v>41</v>
      </c>
      <c r="P421" s="137">
        <f>O421*H421</f>
        <v>0</v>
      </c>
      <c r="Q421" s="137">
        <v>2.1000000000000001E-2</v>
      </c>
      <c r="R421" s="137">
        <f>Q421*H421</f>
        <v>2.06955</v>
      </c>
      <c r="S421" s="137">
        <v>0</v>
      </c>
      <c r="T421" s="138">
        <f>S421*H421</f>
        <v>0</v>
      </c>
      <c r="AR421" s="139" t="s">
        <v>123</v>
      </c>
      <c r="AT421" s="139" t="s">
        <v>118</v>
      </c>
      <c r="AU421" s="139" t="s">
        <v>80</v>
      </c>
      <c r="AY421" s="18" t="s">
        <v>116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8" t="s">
        <v>78</v>
      </c>
      <c r="BK421" s="140">
        <f>ROUND(I421*H421,2)</f>
        <v>0</v>
      </c>
      <c r="BL421" s="18" t="s">
        <v>123</v>
      </c>
      <c r="BM421" s="139" t="s">
        <v>677</v>
      </c>
    </row>
    <row r="422" spans="2:65" s="1" customFormat="1" ht="19.2">
      <c r="B422" s="33"/>
      <c r="D422" s="146" t="s">
        <v>363</v>
      </c>
      <c r="F422" s="187" t="s">
        <v>678</v>
      </c>
      <c r="I422" s="143"/>
      <c r="L422" s="33"/>
      <c r="M422" s="144"/>
      <c r="T422" s="54"/>
      <c r="AT422" s="18" t="s">
        <v>363</v>
      </c>
      <c r="AU422" s="18" t="s">
        <v>80</v>
      </c>
    </row>
    <row r="423" spans="2:65" s="12" customFormat="1">
      <c r="B423" s="145"/>
      <c r="D423" s="146" t="s">
        <v>127</v>
      </c>
      <c r="E423" s="147" t="s">
        <v>19</v>
      </c>
      <c r="F423" s="148" t="s">
        <v>666</v>
      </c>
      <c r="H423" s="147" t="s">
        <v>19</v>
      </c>
      <c r="I423" s="149"/>
      <c r="L423" s="145"/>
      <c r="M423" s="150"/>
      <c r="T423" s="151"/>
      <c r="AT423" s="147" t="s">
        <v>127</v>
      </c>
      <c r="AU423" s="147" t="s">
        <v>80</v>
      </c>
      <c r="AV423" s="12" t="s">
        <v>78</v>
      </c>
      <c r="AW423" s="12" t="s">
        <v>31</v>
      </c>
      <c r="AX423" s="12" t="s">
        <v>70</v>
      </c>
      <c r="AY423" s="147" t="s">
        <v>116</v>
      </c>
    </row>
    <row r="424" spans="2:65" s="13" customFormat="1">
      <c r="B424" s="152"/>
      <c r="D424" s="146" t="s">
        <v>127</v>
      </c>
      <c r="E424" s="153" t="s">
        <v>19</v>
      </c>
      <c r="F424" s="154" t="s">
        <v>672</v>
      </c>
      <c r="H424" s="155">
        <v>99.84</v>
      </c>
      <c r="I424" s="156"/>
      <c r="L424" s="152"/>
      <c r="M424" s="157"/>
      <c r="T424" s="158"/>
      <c r="AT424" s="153" t="s">
        <v>127</v>
      </c>
      <c r="AU424" s="153" t="s">
        <v>80</v>
      </c>
      <c r="AV424" s="13" t="s">
        <v>80</v>
      </c>
      <c r="AW424" s="13" t="s">
        <v>31</v>
      </c>
      <c r="AX424" s="13" t="s">
        <v>70</v>
      </c>
      <c r="AY424" s="153" t="s">
        <v>116</v>
      </c>
    </row>
    <row r="425" spans="2:65" s="13" customFormat="1">
      <c r="B425" s="152"/>
      <c r="D425" s="146" t="s">
        <v>127</v>
      </c>
      <c r="E425" s="153" t="s">
        <v>19</v>
      </c>
      <c r="F425" s="154" t="s">
        <v>673</v>
      </c>
      <c r="H425" s="155">
        <v>-1.29</v>
      </c>
      <c r="I425" s="156"/>
      <c r="L425" s="152"/>
      <c r="M425" s="157"/>
      <c r="T425" s="158"/>
      <c r="AT425" s="153" t="s">
        <v>127</v>
      </c>
      <c r="AU425" s="153" t="s">
        <v>80</v>
      </c>
      <c r="AV425" s="13" t="s">
        <v>80</v>
      </c>
      <c r="AW425" s="13" t="s">
        <v>31</v>
      </c>
      <c r="AX425" s="13" t="s">
        <v>70</v>
      </c>
      <c r="AY425" s="153" t="s">
        <v>116</v>
      </c>
    </row>
    <row r="426" spans="2:65" s="14" customFormat="1">
      <c r="B426" s="159"/>
      <c r="D426" s="146" t="s">
        <v>127</v>
      </c>
      <c r="E426" s="160" t="s">
        <v>19</v>
      </c>
      <c r="F426" s="161" t="s">
        <v>130</v>
      </c>
      <c r="H426" s="162">
        <v>98.55</v>
      </c>
      <c r="I426" s="163"/>
      <c r="L426" s="159"/>
      <c r="M426" s="164"/>
      <c r="T426" s="165"/>
      <c r="AT426" s="160" t="s">
        <v>127</v>
      </c>
      <c r="AU426" s="160" t="s">
        <v>80</v>
      </c>
      <c r="AV426" s="14" t="s">
        <v>123</v>
      </c>
      <c r="AW426" s="14" t="s">
        <v>31</v>
      </c>
      <c r="AX426" s="14" t="s">
        <v>78</v>
      </c>
      <c r="AY426" s="160" t="s">
        <v>116</v>
      </c>
    </row>
    <row r="427" spans="2:65" s="1" customFormat="1" ht="24.15" customHeight="1">
      <c r="B427" s="33"/>
      <c r="C427" s="128" t="s">
        <v>679</v>
      </c>
      <c r="D427" s="128" t="s">
        <v>118</v>
      </c>
      <c r="E427" s="129" t="s">
        <v>680</v>
      </c>
      <c r="F427" s="130" t="s">
        <v>681</v>
      </c>
      <c r="G427" s="131" t="s">
        <v>121</v>
      </c>
      <c r="H427" s="132">
        <v>1.29</v>
      </c>
      <c r="I427" s="133"/>
      <c r="J427" s="134">
        <f>ROUND(I427*H427,2)</f>
        <v>0</v>
      </c>
      <c r="K427" s="130" t="s">
        <v>122</v>
      </c>
      <c r="L427" s="33"/>
      <c r="M427" s="135" t="s">
        <v>19</v>
      </c>
      <c r="N427" s="136" t="s">
        <v>41</v>
      </c>
      <c r="P427" s="137">
        <f>O427*H427</f>
        <v>0</v>
      </c>
      <c r="Q427" s="137">
        <v>2.0000000000000002E-5</v>
      </c>
      <c r="R427" s="137">
        <f>Q427*H427</f>
        <v>2.5800000000000004E-5</v>
      </c>
      <c r="S427" s="137">
        <v>1.0000000000000001E-5</v>
      </c>
      <c r="T427" s="138">
        <f>S427*H427</f>
        <v>1.2900000000000002E-5</v>
      </c>
      <c r="AR427" s="139" t="s">
        <v>123</v>
      </c>
      <c r="AT427" s="139" t="s">
        <v>118</v>
      </c>
      <c r="AU427" s="139" t="s">
        <v>80</v>
      </c>
      <c r="AY427" s="18" t="s">
        <v>116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8" t="s">
        <v>78</v>
      </c>
      <c r="BK427" s="140">
        <f>ROUND(I427*H427,2)</f>
        <v>0</v>
      </c>
      <c r="BL427" s="18" t="s">
        <v>123</v>
      </c>
      <c r="BM427" s="139" t="s">
        <v>682</v>
      </c>
    </row>
    <row r="428" spans="2:65" s="1" customFormat="1">
      <c r="B428" s="33"/>
      <c r="D428" s="141" t="s">
        <v>125</v>
      </c>
      <c r="F428" s="142" t="s">
        <v>683</v>
      </c>
      <c r="I428" s="143"/>
      <c r="L428" s="33"/>
      <c r="M428" s="144"/>
      <c r="T428" s="54"/>
      <c r="AT428" s="18" t="s">
        <v>125</v>
      </c>
      <c r="AU428" s="18" t="s">
        <v>80</v>
      </c>
    </row>
    <row r="429" spans="2:65" s="12" customFormat="1">
      <c r="B429" s="145"/>
      <c r="D429" s="146" t="s">
        <v>127</v>
      </c>
      <c r="E429" s="147" t="s">
        <v>19</v>
      </c>
      <c r="F429" s="148" t="s">
        <v>666</v>
      </c>
      <c r="H429" s="147" t="s">
        <v>19</v>
      </c>
      <c r="I429" s="149"/>
      <c r="L429" s="145"/>
      <c r="M429" s="150"/>
      <c r="T429" s="151"/>
      <c r="AT429" s="147" t="s">
        <v>127</v>
      </c>
      <c r="AU429" s="147" t="s">
        <v>80</v>
      </c>
      <c r="AV429" s="12" t="s">
        <v>78</v>
      </c>
      <c r="AW429" s="12" t="s">
        <v>31</v>
      </c>
      <c r="AX429" s="12" t="s">
        <v>70</v>
      </c>
      <c r="AY429" s="147" t="s">
        <v>116</v>
      </c>
    </row>
    <row r="430" spans="2:65" s="12" customFormat="1">
      <c r="B430" s="145"/>
      <c r="D430" s="146" t="s">
        <v>127</v>
      </c>
      <c r="E430" s="147" t="s">
        <v>19</v>
      </c>
      <c r="F430" s="148" t="s">
        <v>684</v>
      </c>
      <c r="H430" s="147" t="s">
        <v>19</v>
      </c>
      <c r="I430" s="149"/>
      <c r="L430" s="145"/>
      <c r="M430" s="150"/>
      <c r="T430" s="151"/>
      <c r="AT430" s="147" t="s">
        <v>127</v>
      </c>
      <c r="AU430" s="147" t="s">
        <v>80</v>
      </c>
      <c r="AV430" s="12" t="s">
        <v>78</v>
      </c>
      <c r="AW430" s="12" t="s">
        <v>31</v>
      </c>
      <c r="AX430" s="12" t="s">
        <v>70</v>
      </c>
      <c r="AY430" s="147" t="s">
        <v>116</v>
      </c>
    </row>
    <row r="431" spans="2:65" s="13" customFormat="1">
      <c r="B431" s="152"/>
      <c r="D431" s="146" t="s">
        <v>127</v>
      </c>
      <c r="E431" s="153" t="s">
        <v>19</v>
      </c>
      <c r="F431" s="154" t="s">
        <v>685</v>
      </c>
      <c r="H431" s="155">
        <v>1.29</v>
      </c>
      <c r="I431" s="156"/>
      <c r="L431" s="152"/>
      <c r="M431" s="157"/>
      <c r="T431" s="158"/>
      <c r="AT431" s="153" t="s">
        <v>127</v>
      </c>
      <c r="AU431" s="153" t="s">
        <v>80</v>
      </c>
      <c r="AV431" s="13" t="s">
        <v>80</v>
      </c>
      <c r="AW431" s="13" t="s">
        <v>31</v>
      </c>
      <c r="AX431" s="13" t="s">
        <v>70</v>
      </c>
      <c r="AY431" s="153" t="s">
        <v>116</v>
      </c>
    </row>
    <row r="432" spans="2:65" s="14" customFormat="1">
      <c r="B432" s="159"/>
      <c r="D432" s="146" t="s">
        <v>127</v>
      </c>
      <c r="E432" s="160" t="s">
        <v>19</v>
      </c>
      <c r="F432" s="161" t="s">
        <v>130</v>
      </c>
      <c r="H432" s="162">
        <v>1.29</v>
      </c>
      <c r="I432" s="163"/>
      <c r="L432" s="159"/>
      <c r="M432" s="164"/>
      <c r="T432" s="165"/>
      <c r="AT432" s="160" t="s">
        <v>127</v>
      </c>
      <c r="AU432" s="160" t="s">
        <v>80</v>
      </c>
      <c r="AV432" s="14" t="s">
        <v>123</v>
      </c>
      <c r="AW432" s="14" t="s">
        <v>31</v>
      </c>
      <c r="AX432" s="14" t="s">
        <v>78</v>
      </c>
      <c r="AY432" s="160" t="s">
        <v>116</v>
      </c>
    </row>
    <row r="433" spans="2:65" s="1" customFormat="1" ht="16.5" customHeight="1">
      <c r="B433" s="33"/>
      <c r="C433" s="128" t="s">
        <v>686</v>
      </c>
      <c r="D433" s="128" t="s">
        <v>118</v>
      </c>
      <c r="E433" s="129" t="s">
        <v>687</v>
      </c>
      <c r="F433" s="130" t="s">
        <v>688</v>
      </c>
      <c r="G433" s="131" t="s">
        <v>121</v>
      </c>
      <c r="H433" s="132">
        <v>261.04000000000002</v>
      </c>
      <c r="I433" s="133"/>
      <c r="J433" s="134">
        <f>ROUND(I433*H433,2)</f>
        <v>0</v>
      </c>
      <c r="K433" s="130" t="s">
        <v>122</v>
      </c>
      <c r="L433" s="33"/>
      <c r="M433" s="135" t="s">
        <v>19</v>
      </c>
      <c r="N433" s="136" t="s">
        <v>41</v>
      </c>
      <c r="P433" s="137">
        <f>O433*H433</f>
        <v>0</v>
      </c>
      <c r="Q433" s="137">
        <v>0</v>
      </c>
      <c r="R433" s="137">
        <f>Q433*H433</f>
        <v>0</v>
      </c>
      <c r="S433" s="137">
        <v>0</v>
      </c>
      <c r="T433" s="138">
        <f>S433*H433</f>
        <v>0</v>
      </c>
      <c r="AR433" s="139" t="s">
        <v>123</v>
      </c>
      <c r="AT433" s="139" t="s">
        <v>118</v>
      </c>
      <c r="AU433" s="139" t="s">
        <v>80</v>
      </c>
      <c r="AY433" s="18" t="s">
        <v>116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8" t="s">
        <v>78</v>
      </c>
      <c r="BK433" s="140">
        <f>ROUND(I433*H433,2)</f>
        <v>0</v>
      </c>
      <c r="BL433" s="18" t="s">
        <v>123</v>
      </c>
      <c r="BM433" s="139" t="s">
        <v>689</v>
      </c>
    </row>
    <row r="434" spans="2:65" s="1" customFormat="1">
      <c r="B434" s="33"/>
      <c r="D434" s="141" t="s">
        <v>125</v>
      </c>
      <c r="F434" s="142" t="s">
        <v>690</v>
      </c>
      <c r="I434" s="143"/>
      <c r="L434" s="33"/>
      <c r="M434" s="144"/>
      <c r="T434" s="54"/>
      <c r="AT434" s="18" t="s">
        <v>125</v>
      </c>
      <c r="AU434" s="18" t="s">
        <v>80</v>
      </c>
    </row>
    <row r="435" spans="2:65" s="12" customFormat="1">
      <c r="B435" s="145"/>
      <c r="D435" s="146" t="s">
        <v>127</v>
      </c>
      <c r="E435" s="147" t="s">
        <v>19</v>
      </c>
      <c r="F435" s="148" t="s">
        <v>666</v>
      </c>
      <c r="H435" s="147" t="s">
        <v>19</v>
      </c>
      <c r="I435" s="149"/>
      <c r="L435" s="145"/>
      <c r="M435" s="150"/>
      <c r="T435" s="151"/>
      <c r="AT435" s="147" t="s">
        <v>127</v>
      </c>
      <c r="AU435" s="147" t="s">
        <v>80</v>
      </c>
      <c r="AV435" s="12" t="s">
        <v>78</v>
      </c>
      <c r="AW435" s="12" t="s">
        <v>31</v>
      </c>
      <c r="AX435" s="12" t="s">
        <v>70</v>
      </c>
      <c r="AY435" s="147" t="s">
        <v>116</v>
      </c>
    </row>
    <row r="436" spans="2:65" s="13" customFormat="1">
      <c r="B436" s="152"/>
      <c r="D436" s="146" t="s">
        <v>127</v>
      </c>
      <c r="E436" s="153" t="s">
        <v>19</v>
      </c>
      <c r="F436" s="154" t="s">
        <v>672</v>
      </c>
      <c r="H436" s="155">
        <v>99.84</v>
      </c>
      <c r="I436" s="156"/>
      <c r="L436" s="152"/>
      <c r="M436" s="157"/>
      <c r="T436" s="158"/>
      <c r="AT436" s="153" t="s">
        <v>127</v>
      </c>
      <c r="AU436" s="153" t="s">
        <v>80</v>
      </c>
      <c r="AV436" s="13" t="s">
        <v>80</v>
      </c>
      <c r="AW436" s="13" t="s">
        <v>31</v>
      </c>
      <c r="AX436" s="13" t="s">
        <v>70</v>
      </c>
      <c r="AY436" s="153" t="s">
        <v>116</v>
      </c>
    </row>
    <row r="437" spans="2:65" s="13" customFormat="1">
      <c r="B437" s="152"/>
      <c r="D437" s="146" t="s">
        <v>127</v>
      </c>
      <c r="E437" s="153" t="s">
        <v>19</v>
      </c>
      <c r="F437" s="154" t="s">
        <v>691</v>
      </c>
      <c r="H437" s="155">
        <v>-10.4</v>
      </c>
      <c r="I437" s="156"/>
      <c r="L437" s="152"/>
      <c r="M437" s="157"/>
      <c r="T437" s="158"/>
      <c r="AT437" s="153" t="s">
        <v>127</v>
      </c>
      <c r="AU437" s="153" t="s">
        <v>80</v>
      </c>
      <c r="AV437" s="13" t="s">
        <v>80</v>
      </c>
      <c r="AW437" s="13" t="s">
        <v>31</v>
      </c>
      <c r="AX437" s="13" t="s">
        <v>70</v>
      </c>
      <c r="AY437" s="153" t="s">
        <v>116</v>
      </c>
    </row>
    <row r="438" spans="2:65" s="12" customFormat="1">
      <c r="B438" s="145"/>
      <c r="D438" s="146" t="s">
        <v>127</v>
      </c>
      <c r="E438" s="147" t="s">
        <v>19</v>
      </c>
      <c r="F438" s="148" t="s">
        <v>692</v>
      </c>
      <c r="H438" s="147" t="s">
        <v>19</v>
      </c>
      <c r="I438" s="149"/>
      <c r="L438" s="145"/>
      <c r="M438" s="150"/>
      <c r="T438" s="151"/>
      <c r="AT438" s="147" t="s">
        <v>127</v>
      </c>
      <c r="AU438" s="147" t="s">
        <v>80</v>
      </c>
      <c r="AV438" s="12" t="s">
        <v>78</v>
      </c>
      <c r="AW438" s="12" t="s">
        <v>31</v>
      </c>
      <c r="AX438" s="12" t="s">
        <v>70</v>
      </c>
      <c r="AY438" s="147" t="s">
        <v>116</v>
      </c>
    </row>
    <row r="439" spans="2:65" s="13" customFormat="1">
      <c r="B439" s="152"/>
      <c r="D439" s="146" t="s">
        <v>127</v>
      </c>
      <c r="E439" s="153" t="s">
        <v>19</v>
      </c>
      <c r="F439" s="154" t="s">
        <v>693</v>
      </c>
      <c r="H439" s="155">
        <v>171.6</v>
      </c>
      <c r="I439" s="156"/>
      <c r="L439" s="152"/>
      <c r="M439" s="157"/>
      <c r="T439" s="158"/>
      <c r="AT439" s="153" t="s">
        <v>127</v>
      </c>
      <c r="AU439" s="153" t="s">
        <v>80</v>
      </c>
      <c r="AV439" s="13" t="s">
        <v>80</v>
      </c>
      <c r="AW439" s="13" t="s">
        <v>31</v>
      </c>
      <c r="AX439" s="13" t="s">
        <v>70</v>
      </c>
      <c r="AY439" s="153" t="s">
        <v>116</v>
      </c>
    </row>
    <row r="440" spans="2:65" s="14" customFormat="1">
      <c r="B440" s="159"/>
      <c r="D440" s="146" t="s">
        <v>127</v>
      </c>
      <c r="E440" s="160" t="s">
        <v>19</v>
      </c>
      <c r="F440" s="161" t="s">
        <v>130</v>
      </c>
      <c r="H440" s="162">
        <v>261.04000000000002</v>
      </c>
      <c r="I440" s="163"/>
      <c r="L440" s="159"/>
      <c r="M440" s="164"/>
      <c r="T440" s="165"/>
      <c r="AT440" s="160" t="s">
        <v>127</v>
      </c>
      <c r="AU440" s="160" t="s">
        <v>80</v>
      </c>
      <c r="AV440" s="14" t="s">
        <v>123</v>
      </c>
      <c r="AW440" s="14" t="s">
        <v>31</v>
      </c>
      <c r="AX440" s="14" t="s">
        <v>78</v>
      </c>
      <c r="AY440" s="160" t="s">
        <v>116</v>
      </c>
    </row>
    <row r="441" spans="2:65" s="1" customFormat="1" ht="21.75" customHeight="1">
      <c r="B441" s="33"/>
      <c r="C441" s="128" t="s">
        <v>694</v>
      </c>
      <c r="D441" s="128" t="s">
        <v>118</v>
      </c>
      <c r="E441" s="129" t="s">
        <v>695</v>
      </c>
      <c r="F441" s="130" t="s">
        <v>696</v>
      </c>
      <c r="G441" s="131" t="s">
        <v>294</v>
      </c>
      <c r="H441" s="132">
        <v>0.50900000000000001</v>
      </c>
      <c r="I441" s="133"/>
      <c r="J441" s="134">
        <f>ROUND(I441*H441,2)</f>
        <v>0</v>
      </c>
      <c r="K441" s="130" t="s">
        <v>122</v>
      </c>
      <c r="L441" s="33"/>
      <c r="M441" s="135" t="s">
        <v>19</v>
      </c>
      <c r="N441" s="136" t="s">
        <v>41</v>
      </c>
      <c r="P441" s="137">
        <f>O441*H441</f>
        <v>0</v>
      </c>
      <c r="Q441" s="137">
        <v>2.3010199999999998</v>
      </c>
      <c r="R441" s="137">
        <f>Q441*H441</f>
        <v>1.17121918</v>
      </c>
      <c r="S441" s="137">
        <v>0</v>
      </c>
      <c r="T441" s="138">
        <f>S441*H441</f>
        <v>0</v>
      </c>
      <c r="AR441" s="139" t="s">
        <v>123</v>
      </c>
      <c r="AT441" s="139" t="s">
        <v>118</v>
      </c>
      <c r="AU441" s="139" t="s">
        <v>80</v>
      </c>
      <c r="AY441" s="18" t="s">
        <v>116</v>
      </c>
      <c r="BE441" s="140">
        <f>IF(N441="základní",J441,0)</f>
        <v>0</v>
      </c>
      <c r="BF441" s="140">
        <f>IF(N441="snížená",J441,0)</f>
        <v>0</v>
      </c>
      <c r="BG441" s="140">
        <f>IF(N441="zákl. přenesená",J441,0)</f>
        <v>0</v>
      </c>
      <c r="BH441" s="140">
        <f>IF(N441="sníž. přenesená",J441,0)</f>
        <v>0</v>
      </c>
      <c r="BI441" s="140">
        <f>IF(N441="nulová",J441,0)</f>
        <v>0</v>
      </c>
      <c r="BJ441" s="18" t="s">
        <v>78</v>
      </c>
      <c r="BK441" s="140">
        <f>ROUND(I441*H441,2)</f>
        <v>0</v>
      </c>
      <c r="BL441" s="18" t="s">
        <v>123</v>
      </c>
      <c r="BM441" s="139" t="s">
        <v>697</v>
      </c>
    </row>
    <row r="442" spans="2:65" s="1" customFormat="1">
      <c r="B442" s="33"/>
      <c r="D442" s="141" t="s">
        <v>125</v>
      </c>
      <c r="F442" s="142" t="s">
        <v>698</v>
      </c>
      <c r="I442" s="143"/>
      <c r="L442" s="33"/>
      <c r="M442" s="144"/>
      <c r="T442" s="54"/>
      <c r="AT442" s="18" t="s">
        <v>125</v>
      </c>
      <c r="AU442" s="18" t="s">
        <v>80</v>
      </c>
    </row>
    <row r="443" spans="2:65" s="12" customFormat="1">
      <c r="B443" s="145"/>
      <c r="D443" s="146" t="s">
        <v>127</v>
      </c>
      <c r="E443" s="147" t="s">
        <v>19</v>
      </c>
      <c r="F443" s="148" t="s">
        <v>699</v>
      </c>
      <c r="H443" s="147" t="s">
        <v>19</v>
      </c>
      <c r="I443" s="149"/>
      <c r="L443" s="145"/>
      <c r="M443" s="150"/>
      <c r="T443" s="151"/>
      <c r="AT443" s="147" t="s">
        <v>127</v>
      </c>
      <c r="AU443" s="147" t="s">
        <v>80</v>
      </c>
      <c r="AV443" s="12" t="s">
        <v>78</v>
      </c>
      <c r="AW443" s="12" t="s">
        <v>31</v>
      </c>
      <c r="AX443" s="12" t="s">
        <v>70</v>
      </c>
      <c r="AY443" s="147" t="s">
        <v>116</v>
      </c>
    </row>
    <row r="444" spans="2:65" s="13" customFormat="1">
      <c r="B444" s="152"/>
      <c r="D444" s="146" t="s">
        <v>127</v>
      </c>
      <c r="E444" s="153" t="s">
        <v>19</v>
      </c>
      <c r="F444" s="154" t="s">
        <v>700</v>
      </c>
      <c r="H444" s="155">
        <v>0.50900000000000001</v>
      </c>
      <c r="I444" s="156"/>
      <c r="L444" s="152"/>
      <c r="M444" s="157"/>
      <c r="T444" s="158"/>
      <c r="AT444" s="153" t="s">
        <v>127</v>
      </c>
      <c r="AU444" s="153" t="s">
        <v>80</v>
      </c>
      <c r="AV444" s="13" t="s">
        <v>80</v>
      </c>
      <c r="AW444" s="13" t="s">
        <v>31</v>
      </c>
      <c r="AX444" s="13" t="s">
        <v>70</v>
      </c>
      <c r="AY444" s="153" t="s">
        <v>116</v>
      </c>
    </row>
    <row r="445" spans="2:65" s="14" customFormat="1">
      <c r="B445" s="159"/>
      <c r="D445" s="146" t="s">
        <v>127</v>
      </c>
      <c r="E445" s="160" t="s">
        <v>19</v>
      </c>
      <c r="F445" s="161" t="s">
        <v>130</v>
      </c>
      <c r="H445" s="162">
        <v>0.50900000000000001</v>
      </c>
      <c r="I445" s="163"/>
      <c r="L445" s="159"/>
      <c r="M445" s="164"/>
      <c r="T445" s="165"/>
      <c r="AT445" s="160" t="s">
        <v>127</v>
      </c>
      <c r="AU445" s="160" t="s">
        <v>80</v>
      </c>
      <c r="AV445" s="14" t="s">
        <v>123</v>
      </c>
      <c r="AW445" s="14" t="s">
        <v>31</v>
      </c>
      <c r="AX445" s="14" t="s">
        <v>78</v>
      </c>
      <c r="AY445" s="160" t="s">
        <v>116</v>
      </c>
    </row>
    <row r="446" spans="2:65" s="11" customFormat="1" ht="22.8" customHeight="1">
      <c r="B446" s="116"/>
      <c r="D446" s="117" t="s">
        <v>69</v>
      </c>
      <c r="E446" s="126" t="s">
        <v>135</v>
      </c>
      <c r="F446" s="126" t="s">
        <v>136</v>
      </c>
      <c r="I446" s="119"/>
      <c r="J446" s="127">
        <f>BK446</f>
        <v>0</v>
      </c>
      <c r="L446" s="116"/>
      <c r="M446" s="121"/>
      <c r="P446" s="122">
        <f>SUM(P447:P457)</f>
        <v>0</v>
      </c>
      <c r="R446" s="122">
        <f>SUM(R447:R457)</f>
        <v>1.9489924599999997</v>
      </c>
      <c r="T446" s="123">
        <f>SUM(T447:T457)</f>
        <v>0</v>
      </c>
      <c r="AR446" s="117" t="s">
        <v>78</v>
      </c>
      <c r="AT446" s="124" t="s">
        <v>69</v>
      </c>
      <c r="AU446" s="124" t="s">
        <v>78</v>
      </c>
      <c r="AY446" s="117" t="s">
        <v>116</v>
      </c>
      <c r="BK446" s="125">
        <f>SUM(BK447:BK457)</f>
        <v>0</v>
      </c>
    </row>
    <row r="447" spans="2:65" s="1" customFormat="1" ht="16.5" customHeight="1">
      <c r="B447" s="33"/>
      <c r="C447" s="128" t="s">
        <v>701</v>
      </c>
      <c r="D447" s="128" t="s">
        <v>118</v>
      </c>
      <c r="E447" s="129" t="s">
        <v>702</v>
      </c>
      <c r="F447" s="130" t="s">
        <v>703</v>
      </c>
      <c r="G447" s="131" t="s">
        <v>294</v>
      </c>
      <c r="H447" s="132">
        <v>0.81899999999999995</v>
      </c>
      <c r="I447" s="133"/>
      <c r="J447" s="134">
        <f>ROUND(I447*H447,2)</f>
        <v>0</v>
      </c>
      <c r="K447" s="130" t="s">
        <v>122</v>
      </c>
      <c r="L447" s="33"/>
      <c r="M447" s="135" t="s">
        <v>19</v>
      </c>
      <c r="N447" s="136" t="s">
        <v>41</v>
      </c>
      <c r="P447" s="137">
        <f>O447*H447</f>
        <v>0</v>
      </c>
      <c r="Q447" s="137">
        <v>2.2563399999999998</v>
      </c>
      <c r="R447" s="137">
        <f>Q447*H447</f>
        <v>1.8479424599999996</v>
      </c>
      <c r="S447" s="137">
        <v>0</v>
      </c>
      <c r="T447" s="138">
        <f>S447*H447</f>
        <v>0</v>
      </c>
      <c r="AR447" s="139" t="s">
        <v>123</v>
      </c>
      <c r="AT447" s="139" t="s">
        <v>118</v>
      </c>
      <c r="AU447" s="139" t="s">
        <v>80</v>
      </c>
      <c r="AY447" s="18" t="s">
        <v>116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8" t="s">
        <v>78</v>
      </c>
      <c r="BK447" s="140">
        <f>ROUND(I447*H447,2)</f>
        <v>0</v>
      </c>
      <c r="BL447" s="18" t="s">
        <v>123</v>
      </c>
      <c r="BM447" s="139" t="s">
        <v>704</v>
      </c>
    </row>
    <row r="448" spans="2:65" s="1" customFormat="1">
      <c r="B448" s="33"/>
      <c r="D448" s="141" t="s">
        <v>125</v>
      </c>
      <c r="F448" s="142" t="s">
        <v>705</v>
      </c>
      <c r="I448" s="143"/>
      <c r="L448" s="33"/>
      <c r="M448" s="144"/>
      <c r="T448" s="54"/>
      <c r="AT448" s="18" t="s">
        <v>125</v>
      </c>
      <c r="AU448" s="18" t="s">
        <v>80</v>
      </c>
    </row>
    <row r="449" spans="2:65" s="12" customFormat="1">
      <c r="B449" s="145"/>
      <c r="D449" s="146" t="s">
        <v>127</v>
      </c>
      <c r="E449" s="147" t="s">
        <v>19</v>
      </c>
      <c r="F449" s="148" t="s">
        <v>649</v>
      </c>
      <c r="H449" s="147" t="s">
        <v>19</v>
      </c>
      <c r="I449" s="149"/>
      <c r="L449" s="145"/>
      <c r="M449" s="150"/>
      <c r="T449" s="151"/>
      <c r="AT449" s="147" t="s">
        <v>127</v>
      </c>
      <c r="AU449" s="147" t="s">
        <v>80</v>
      </c>
      <c r="AV449" s="12" t="s">
        <v>78</v>
      </c>
      <c r="AW449" s="12" t="s">
        <v>31</v>
      </c>
      <c r="AX449" s="12" t="s">
        <v>70</v>
      </c>
      <c r="AY449" s="147" t="s">
        <v>116</v>
      </c>
    </row>
    <row r="450" spans="2:65" s="13" customFormat="1">
      <c r="B450" s="152"/>
      <c r="D450" s="146" t="s">
        <v>127</v>
      </c>
      <c r="E450" s="153" t="s">
        <v>19</v>
      </c>
      <c r="F450" s="154" t="s">
        <v>706</v>
      </c>
      <c r="H450" s="155">
        <v>0.81899999999999995</v>
      </c>
      <c r="I450" s="156"/>
      <c r="L450" s="152"/>
      <c r="M450" s="157"/>
      <c r="T450" s="158"/>
      <c r="AT450" s="153" t="s">
        <v>127</v>
      </c>
      <c r="AU450" s="153" t="s">
        <v>80</v>
      </c>
      <c r="AV450" s="13" t="s">
        <v>80</v>
      </c>
      <c r="AW450" s="13" t="s">
        <v>31</v>
      </c>
      <c r="AX450" s="13" t="s">
        <v>70</v>
      </c>
      <c r="AY450" s="153" t="s">
        <v>116</v>
      </c>
    </row>
    <row r="451" spans="2:65" s="14" customFormat="1">
      <c r="B451" s="159"/>
      <c r="D451" s="146" t="s">
        <v>127</v>
      </c>
      <c r="E451" s="160" t="s">
        <v>19</v>
      </c>
      <c r="F451" s="161" t="s">
        <v>130</v>
      </c>
      <c r="H451" s="162">
        <v>0.81899999999999995</v>
      </c>
      <c r="I451" s="163"/>
      <c r="L451" s="159"/>
      <c r="M451" s="164"/>
      <c r="T451" s="165"/>
      <c r="AT451" s="160" t="s">
        <v>127</v>
      </c>
      <c r="AU451" s="160" t="s">
        <v>80</v>
      </c>
      <c r="AV451" s="14" t="s">
        <v>123</v>
      </c>
      <c r="AW451" s="14" t="s">
        <v>31</v>
      </c>
      <c r="AX451" s="14" t="s">
        <v>78</v>
      </c>
      <c r="AY451" s="160" t="s">
        <v>116</v>
      </c>
    </row>
    <row r="452" spans="2:65" s="1" customFormat="1" ht="16.5" customHeight="1">
      <c r="B452" s="33"/>
      <c r="C452" s="128" t="s">
        <v>707</v>
      </c>
      <c r="D452" s="128" t="s">
        <v>118</v>
      </c>
      <c r="E452" s="129" t="s">
        <v>708</v>
      </c>
      <c r="F452" s="130" t="s">
        <v>709</v>
      </c>
      <c r="G452" s="131" t="s">
        <v>121</v>
      </c>
      <c r="H452" s="132">
        <v>215</v>
      </c>
      <c r="I452" s="133"/>
      <c r="J452" s="134">
        <f>ROUND(I452*H452,2)</f>
        <v>0</v>
      </c>
      <c r="K452" s="130" t="s">
        <v>122</v>
      </c>
      <c r="L452" s="33"/>
      <c r="M452" s="135" t="s">
        <v>19</v>
      </c>
      <c r="N452" s="136" t="s">
        <v>41</v>
      </c>
      <c r="P452" s="137">
        <f>O452*H452</f>
        <v>0</v>
      </c>
      <c r="Q452" s="137">
        <v>4.6999999999999999E-4</v>
      </c>
      <c r="R452" s="137">
        <f>Q452*H452</f>
        <v>0.10105</v>
      </c>
      <c r="S452" s="137">
        <v>0</v>
      </c>
      <c r="T452" s="138">
        <f>S452*H452</f>
        <v>0</v>
      </c>
      <c r="AR452" s="139" t="s">
        <v>123</v>
      </c>
      <c r="AT452" s="139" t="s">
        <v>118</v>
      </c>
      <c r="AU452" s="139" t="s">
        <v>80</v>
      </c>
      <c r="AY452" s="18" t="s">
        <v>116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8" t="s">
        <v>78</v>
      </c>
      <c r="BK452" s="140">
        <f>ROUND(I452*H452,2)</f>
        <v>0</v>
      </c>
      <c r="BL452" s="18" t="s">
        <v>123</v>
      </c>
      <c r="BM452" s="139" t="s">
        <v>710</v>
      </c>
    </row>
    <row r="453" spans="2:65" s="1" customFormat="1">
      <c r="B453" s="33"/>
      <c r="D453" s="141" t="s">
        <v>125</v>
      </c>
      <c r="F453" s="142" t="s">
        <v>711</v>
      </c>
      <c r="I453" s="143"/>
      <c r="L453" s="33"/>
      <c r="M453" s="144"/>
      <c r="T453" s="54"/>
      <c r="AT453" s="18" t="s">
        <v>125</v>
      </c>
      <c r="AU453" s="18" t="s">
        <v>80</v>
      </c>
    </row>
    <row r="454" spans="2:65" s="12" customFormat="1">
      <c r="B454" s="145"/>
      <c r="D454" s="146" t="s">
        <v>127</v>
      </c>
      <c r="E454" s="147" t="s">
        <v>19</v>
      </c>
      <c r="F454" s="148" t="s">
        <v>712</v>
      </c>
      <c r="H454" s="147" t="s">
        <v>19</v>
      </c>
      <c r="I454" s="149"/>
      <c r="L454" s="145"/>
      <c r="M454" s="150"/>
      <c r="T454" s="151"/>
      <c r="AT454" s="147" t="s">
        <v>127</v>
      </c>
      <c r="AU454" s="147" t="s">
        <v>80</v>
      </c>
      <c r="AV454" s="12" t="s">
        <v>78</v>
      </c>
      <c r="AW454" s="12" t="s">
        <v>31</v>
      </c>
      <c r="AX454" s="12" t="s">
        <v>70</v>
      </c>
      <c r="AY454" s="147" t="s">
        <v>116</v>
      </c>
    </row>
    <row r="455" spans="2:65" s="13" customFormat="1">
      <c r="B455" s="152"/>
      <c r="D455" s="146" t="s">
        <v>127</v>
      </c>
      <c r="E455" s="153" t="s">
        <v>19</v>
      </c>
      <c r="F455" s="154" t="s">
        <v>713</v>
      </c>
      <c r="H455" s="155">
        <v>215</v>
      </c>
      <c r="I455" s="156"/>
      <c r="L455" s="152"/>
      <c r="M455" s="157"/>
      <c r="T455" s="158"/>
      <c r="AT455" s="153" t="s">
        <v>127</v>
      </c>
      <c r="AU455" s="153" t="s">
        <v>80</v>
      </c>
      <c r="AV455" s="13" t="s">
        <v>80</v>
      </c>
      <c r="AW455" s="13" t="s">
        <v>31</v>
      </c>
      <c r="AX455" s="13" t="s">
        <v>70</v>
      </c>
      <c r="AY455" s="153" t="s">
        <v>116</v>
      </c>
    </row>
    <row r="456" spans="2:65" s="14" customFormat="1">
      <c r="B456" s="159"/>
      <c r="D456" s="146" t="s">
        <v>127</v>
      </c>
      <c r="E456" s="160" t="s">
        <v>19</v>
      </c>
      <c r="F456" s="161" t="s">
        <v>130</v>
      </c>
      <c r="H456" s="162">
        <v>215</v>
      </c>
      <c r="I456" s="163"/>
      <c r="L456" s="159"/>
      <c r="M456" s="164"/>
      <c r="T456" s="165"/>
      <c r="AT456" s="160" t="s">
        <v>127</v>
      </c>
      <c r="AU456" s="160" t="s">
        <v>80</v>
      </c>
      <c r="AV456" s="14" t="s">
        <v>123</v>
      </c>
      <c r="AW456" s="14" t="s">
        <v>31</v>
      </c>
      <c r="AX456" s="14" t="s">
        <v>78</v>
      </c>
      <c r="AY456" s="160" t="s">
        <v>116</v>
      </c>
    </row>
    <row r="457" spans="2:65" s="1" customFormat="1" ht="16.5" customHeight="1">
      <c r="B457" s="33"/>
      <c r="C457" s="128" t="s">
        <v>714</v>
      </c>
      <c r="D457" s="128" t="s">
        <v>118</v>
      </c>
      <c r="E457" s="129" t="s">
        <v>715</v>
      </c>
      <c r="F457" s="130" t="s">
        <v>716</v>
      </c>
      <c r="G457" s="131" t="s">
        <v>140</v>
      </c>
      <c r="H457" s="132">
        <v>2</v>
      </c>
      <c r="I457" s="133"/>
      <c r="J457" s="134">
        <f>ROUND(I457*H457,2)</f>
        <v>0</v>
      </c>
      <c r="K457" s="130" t="s">
        <v>19</v>
      </c>
      <c r="L457" s="33"/>
      <c r="M457" s="135" t="s">
        <v>19</v>
      </c>
      <c r="N457" s="136" t="s">
        <v>41</v>
      </c>
      <c r="P457" s="137">
        <f>O457*H457</f>
        <v>0</v>
      </c>
      <c r="Q457" s="137">
        <v>0</v>
      </c>
      <c r="R457" s="137">
        <f>Q457*H457</f>
        <v>0</v>
      </c>
      <c r="S457" s="137">
        <v>0</v>
      </c>
      <c r="T457" s="138">
        <f>S457*H457</f>
        <v>0</v>
      </c>
      <c r="AR457" s="139" t="s">
        <v>123</v>
      </c>
      <c r="AT457" s="139" t="s">
        <v>118</v>
      </c>
      <c r="AU457" s="139" t="s">
        <v>80</v>
      </c>
      <c r="AY457" s="18" t="s">
        <v>116</v>
      </c>
      <c r="BE457" s="140">
        <f>IF(N457="základní",J457,0)</f>
        <v>0</v>
      </c>
      <c r="BF457" s="140">
        <f>IF(N457="snížená",J457,0)</f>
        <v>0</v>
      </c>
      <c r="BG457" s="140">
        <f>IF(N457="zákl. přenesená",J457,0)</f>
        <v>0</v>
      </c>
      <c r="BH457" s="140">
        <f>IF(N457="sníž. přenesená",J457,0)</f>
        <v>0</v>
      </c>
      <c r="BI457" s="140">
        <f>IF(N457="nulová",J457,0)</f>
        <v>0</v>
      </c>
      <c r="BJ457" s="18" t="s">
        <v>78</v>
      </c>
      <c r="BK457" s="140">
        <f>ROUND(I457*H457,2)</f>
        <v>0</v>
      </c>
      <c r="BL457" s="18" t="s">
        <v>123</v>
      </c>
      <c r="BM457" s="139" t="s">
        <v>717</v>
      </c>
    </row>
    <row r="458" spans="2:65" s="11" customFormat="1" ht="22.8" customHeight="1">
      <c r="B458" s="116"/>
      <c r="D458" s="117" t="s">
        <v>69</v>
      </c>
      <c r="E458" s="126" t="s">
        <v>718</v>
      </c>
      <c r="F458" s="126" t="s">
        <v>719</v>
      </c>
      <c r="I458" s="119"/>
      <c r="J458" s="127">
        <f>BK458</f>
        <v>0</v>
      </c>
      <c r="L458" s="116"/>
      <c r="M458" s="121"/>
      <c r="P458" s="122">
        <f>SUM(P459:P465)</f>
        <v>0</v>
      </c>
      <c r="R458" s="122">
        <f>SUM(R459:R465)</f>
        <v>0</v>
      </c>
      <c r="T458" s="123">
        <f>SUM(T459:T465)</f>
        <v>0</v>
      </c>
      <c r="AR458" s="117" t="s">
        <v>78</v>
      </c>
      <c r="AT458" s="124" t="s">
        <v>69</v>
      </c>
      <c r="AU458" s="124" t="s">
        <v>78</v>
      </c>
      <c r="AY458" s="117" t="s">
        <v>116</v>
      </c>
      <c r="BK458" s="125">
        <f>SUM(BK459:BK465)</f>
        <v>0</v>
      </c>
    </row>
    <row r="459" spans="2:65" s="1" customFormat="1" ht="24.15" customHeight="1">
      <c r="B459" s="33"/>
      <c r="C459" s="128" t="s">
        <v>720</v>
      </c>
      <c r="D459" s="128" t="s">
        <v>118</v>
      </c>
      <c r="E459" s="129" t="s">
        <v>721</v>
      </c>
      <c r="F459" s="130" t="s">
        <v>722</v>
      </c>
      <c r="G459" s="131" t="s">
        <v>206</v>
      </c>
      <c r="H459" s="132">
        <v>58</v>
      </c>
      <c r="I459" s="133"/>
      <c r="J459" s="134">
        <f>ROUND(I459*H459,2)</f>
        <v>0</v>
      </c>
      <c r="K459" s="130" t="s">
        <v>122</v>
      </c>
      <c r="L459" s="33"/>
      <c r="M459" s="135" t="s">
        <v>19</v>
      </c>
      <c r="N459" s="136" t="s">
        <v>41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123</v>
      </c>
      <c r="AT459" s="139" t="s">
        <v>118</v>
      </c>
      <c r="AU459" s="139" t="s">
        <v>80</v>
      </c>
      <c r="AY459" s="18" t="s">
        <v>116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8" t="s">
        <v>78</v>
      </c>
      <c r="BK459" s="140">
        <f>ROUND(I459*H459,2)</f>
        <v>0</v>
      </c>
      <c r="BL459" s="18" t="s">
        <v>123</v>
      </c>
      <c r="BM459" s="139" t="s">
        <v>723</v>
      </c>
    </row>
    <row r="460" spans="2:65" s="1" customFormat="1">
      <c r="B460" s="33"/>
      <c r="D460" s="141" t="s">
        <v>125</v>
      </c>
      <c r="F460" s="142" t="s">
        <v>724</v>
      </c>
      <c r="I460" s="143"/>
      <c r="L460" s="33"/>
      <c r="M460" s="144"/>
      <c r="T460" s="54"/>
      <c r="AT460" s="18" t="s">
        <v>125</v>
      </c>
      <c r="AU460" s="18" t="s">
        <v>80</v>
      </c>
    </row>
    <row r="461" spans="2:65" s="13" customFormat="1">
      <c r="B461" s="152"/>
      <c r="D461" s="146" t="s">
        <v>127</v>
      </c>
      <c r="E461" s="153" t="s">
        <v>19</v>
      </c>
      <c r="F461" s="154" t="s">
        <v>725</v>
      </c>
      <c r="H461" s="155">
        <v>58</v>
      </c>
      <c r="I461" s="156"/>
      <c r="L461" s="152"/>
      <c r="M461" s="157"/>
      <c r="T461" s="158"/>
      <c r="AT461" s="153" t="s">
        <v>127</v>
      </c>
      <c r="AU461" s="153" t="s">
        <v>80</v>
      </c>
      <c r="AV461" s="13" t="s">
        <v>80</v>
      </c>
      <c r="AW461" s="13" t="s">
        <v>31</v>
      </c>
      <c r="AX461" s="13" t="s">
        <v>78</v>
      </c>
      <c r="AY461" s="153" t="s">
        <v>116</v>
      </c>
    </row>
    <row r="462" spans="2:65" s="1" customFormat="1" ht="24.15" customHeight="1">
      <c r="B462" s="33"/>
      <c r="C462" s="128" t="s">
        <v>726</v>
      </c>
      <c r="D462" s="128" t="s">
        <v>118</v>
      </c>
      <c r="E462" s="129" t="s">
        <v>727</v>
      </c>
      <c r="F462" s="130" t="s">
        <v>728</v>
      </c>
      <c r="G462" s="131" t="s">
        <v>206</v>
      </c>
      <c r="H462" s="132">
        <v>275.82400000000001</v>
      </c>
      <c r="I462" s="133"/>
      <c r="J462" s="134">
        <f>ROUND(I462*H462,2)</f>
        <v>0</v>
      </c>
      <c r="K462" s="130" t="s">
        <v>122</v>
      </c>
      <c r="L462" s="33"/>
      <c r="M462" s="135" t="s">
        <v>19</v>
      </c>
      <c r="N462" s="136" t="s">
        <v>41</v>
      </c>
      <c r="P462" s="137">
        <f>O462*H462</f>
        <v>0</v>
      </c>
      <c r="Q462" s="137">
        <v>0</v>
      </c>
      <c r="R462" s="137">
        <f>Q462*H462</f>
        <v>0</v>
      </c>
      <c r="S462" s="137">
        <v>0</v>
      </c>
      <c r="T462" s="138">
        <f>S462*H462</f>
        <v>0</v>
      </c>
      <c r="AR462" s="139" t="s">
        <v>123</v>
      </c>
      <c r="AT462" s="139" t="s">
        <v>118</v>
      </c>
      <c r="AU462" s="139" t="s">
        <v>80</v>
      </c>
      <c r="AY462" s="18" t="s">
        <v>116</v>
      </c>
      <c r="BE462" s="140">
        <f>IF(N462="základní",J462,0)</f>
        <v>0</v>
      </c>
      <c r="BF462" s="140">
        <f>IF(N462="snížená",J462,0)</f>
        <v>0</v>
      </c>
      <c r="BG462" s="140">
        <f>IF(N462="zákl. přenesená",J462,0)</f>
        <v>0</v>
      </c>
      <c r="BH462" s="140">
        <f>IF(N462="sníž. přenesená",J462,0)</f>
        <v>0</v>
      </c>
      <c r="BI462" s="140">
        <f>IF(N462="nulová",J462,0)</f>
        <v>0</v>
      </c>
      <c r="BJ462" s="18" t="s">
        <v>78</v>
      </c>
      <c r="BK462" s="140">
        <f>ROUND(I462*H462,2)</f>
        <v>0</v>
      </c>
      <c r="BL462" s="18" t="s">
        <v>123</v>
      </c>
      <c r="BM462" s="139" t="s">
        <v>729</v>
      </c>
    </row>
    <row r="463" spans="2:65" s="1" customFormat="1">
      <c r="B463" s="33"/>
      <c r="D463" s="141" t="s">
        <v>125</v>
      </c>
      <c r="F463" s="142" t="s">
        <v>730</v>
      </c>
      <c r="I463" s="143"/>
      <c r="L463" s="33"/>
      <c r="M463" s="144"/>
      <c r="T463" s="54"/>
      <c r="AT463" s="18" t="s">
        <v>125</v>
      </c>
      <c r="AU463" s="18" t="s">
        <v>80</v>
      </c>
    </row>
    <row r="464" spans="2:65" s="13" customFormat="1">
      <c r="B464" s="152"/>
      <c r="D464" s="146" t="s">
        <v>127</v>
      </c>
      <c r="E464" s="153" t="s">
        <v>19</v>
      </c>
      <c r="F464" s="154" t="s">
        <v>731</v>
      </c>
      <c r="H464" s="155">
        <v>275.82400000000001</v>
      </c>
      <c r="I464" s="156"/>
      <c r="L464" s="152"/>
      <c r="M464" s="157"/>
      <c r="T464" s="158"/>
      <c r="AT464" s="153" t="s">
        <v>127</v>
      </c>
      <c r="AU464" s="153" t="s">
        <v>80</v>
      </c>
      <c r="AV464" s="13" t="s">
        <v>80</v>
      </c>
      <c r="AW464" s="13" t="s">
        <v>31</v>
      </c>
      <c r="AX464" s="13" t="s">
        <v>70</v>
      </c>
      <c r="AY464" s="153" t="s">
        <v>116</v>
      </c>
    </row>
    <row r="465" spans="2:65" s="14" customFormat="1">
      <c r="B465" s="159"/>
      <c r="D465" s="146" t="s">
        <v>127</v>
      </c>
      <c r="E465" s="160" t="s">
        <v>19</v>
      </c>
      <c r="F465" s="161" t="s">
        <v>130</v>
      </c>
      <c r="H465" s="162">
        <v>275.82400000000001</v>
      </c>
      <c r="I465" s="163"/>
      <c r="L465" s="159"/>
      <c r="M465" s="164"/>
      <c r="T465" s="165"/>
      <c r="AT465" s="160" t="s">
        <v>127</v>
      </c>
      <c r="AU465" s="160" t="s">
        <v>80</v>
      </c>
      <c r="AV465" s="14" t="s">
        <v>123</v>
      </c>
      <c r="AW465" s="14" t="s">
        <v>31</v>
      </c>
      <c r="AX465" s="14" t="s">
        <v>78</v>
      </c>
      <c r="AY465" s="160" t="s">
        <v>116</v>
      </c>
    </row>
    <row r="466" spans="2:65" s="11" customFormat="1" ht="25.95" customHeight="1">
      <c r="B466" s="116"/>
      <c r="D466" s="117" t="s">
        <v>69</v>
      </c>
      <c r="E466" s="118" t="s">
        <v>255</v>
      </c>
      <c r="F466" s="118" t="s">
        <v>256</v>
      </c>
      <c r="I466" s="119"/>
      <c r="J466" s="120">
        <f>BK466</f>
        <v>0</v>
      </c>
      <c r="L466" s="116"/>
      <c r="M466" s="121"/>
      <c r="P466" s="122">
        <f>P467+P482+P514</f>
        <v>0</v>
      </c>
      <c r="R466" s="122">
        <f>R467+R482+R514</f>
        <v>3.9095046000000004</v>
      </c>
      <c r="T466" s="123">
        <f>T467+T482+T514</f>
        <v>0</v>
      </c>
      <c r="AR466" s="117" t="s">
        <v>80</v>
      </c>
      <c r="AT466" s="124" t="s">
        <v>69</v>
      </c>
      <c r="AU466" s="124" t="s">
        <v>70</v>
      </c>
      <c r="AY466" s="117" t="s">
        <v>116</v>
      </c>
      <c r="BK466" s="125">
        <f>BK467+BK482+BK514</f>
        <v>0</v>
      </c>
    </row>
    <row r="467" spans="2:65" s="11" customFormat="1" ht="22.8" customHeight="1">
      <c r="B467" s="116"/>
      <c r="D467" s="117" t="s">
        <v>69</v>
      </c>
      <c r="E467" s="126" t="s">
        <v>257</v>
      </c>
      <c r="F467" s="126" t="s">
        <v>258</v>
      </c>
      <c r="I467" s="119"/>
      <c r="J467" s="127">
        <f>BK467</f>
        <v>0</v>
      </c>
      <c r="L467" s="116"/>
      <c r="M467" s="121"/>
      <c r="P467" s="122">
        <f>SUM(P468:P481)</f>
        <v>0</v>
      </c>
      <c r="R467" s="122">
        <f>SUM(R468:R481)</f>
        <v>0.95306440000000003</v>
      </c>
      <c r="T467" s="123">
        <f>SUM(T468:T481)</f>
        <v>0</v>
      </c>
      <c r="AR467" s="117" t="s">
        <v>80</v>
      </c>
      <c r="AT467" s="124" t="s">
        <v>69</v>
      </c>
      <c r="AU467" s="124" t="s">
        <v>78</v>
      </c>
      <c r="AY467" s="117" t="s">
        <v>116</v>
      </c>
      <c r="BK467" s="125">
        <f>SUM(BK468:BK481)</f>
        <v>0</v>
      </c>
    </row>
    <row r="468" spans="2:65" s="1" customFormat="1" ht="21.75" customHeight="1">
      <c r="B468" s="33"/>
      <c r="C468" s="128" t="s">
        <v>732</v>
      </c>
      <c r="D468" s="128" t="s">
        <v>118</v>
      </c>
      <c r="E468" s="129" t="s">
        <v>733</v>
      </c>
      <c r="F468" s="130" t="s">
        <v>734</v>
      </c>
      <c r="G468" s="131" t="s">
        <v>121</v>
      </c>
      <c r="H468" s="132">
        <v>126.5</v>
      </c>
      <c r="I468" s="133"/>
      <c r="J468" s="134">
        <f>ROUND(I468*H468,2)</f>
        <v>0</v>
      </c>
      <c r="K468" s="130" t="s">
        <v>122</v>
      </c>
      <c r="L468" s="33"/>
      <c r="M468" s="135" t="s">
        <v>19</v>
      </c>
      <c r="N468" s="136" t="s">
        <v>41</v>
      </c>
      <c r="P468" s="137">
        <f>O468*H468</f>
        <v>0</v>
      </c>
      <c r="Q468" s="137">
        <v>0</v>
      </c>
      <c r="R468" s="137">
        <f>Q468*H468</f>
        <v>0</v>
      </c>
      <c r="S468" s="137">
        <v>0</v>
      </c>
      <c r="T468" s="138">
        <f>S468*H468</f>
        <v>0</v>
      </c>
      <c r="AR468" s="139" t="s">
        <v>210</v>
      </c>
      <c r="AT468" s="139" t="s">
        <v>118</v>
      </c>
      <c r="AU468" s="139" t="s">
        <v>80</v>
      </c>
      <c r="AY468" s="18" t="s">
        <v>116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8" t="s">
        <v>78</v>
      </c>
      <c r="BK468" s="140">
        <f>ROUND(I468*H468,2)</f>
        <v>0</v>
      </c>
      <c r="BL468" s="18" t="s">
        <v>210</v>
      </c>
      <c r="BM468" s="139" t="s">
        <v>735</v>
      </c>
    </row>
    <row r="469" spans="2:65" s="1" customFormat="1">
      <c r="B469" s="33"/>
      <c r="D469" s="141" t="s">
        <v>125</v>
      </c>
      <c r="F469" s="142" t="s">
        <v>736</v>
      </c>
      <c r="I469" s="143"/>
      <c r="L469" s="33"/>
      <c r="M469" s="144"/>
      <c r="T469" s="54"/>
      <c r="AT469" s="18" t="s">
        <v>125</v>
      </c>
      <c r="AU469" s="18" t="s">
        <v>80</v>
      </c>
    </row>
    <row r="470" spans="2:65" s="12" customFormat="1">
      <c r="B470" s="145"/>
      <c r="D470" s="146" t="s">
        <v>127</v>
      </c>
      <c r="E470" s="147" t="s">
        <v>19</v>
      </c>
      <c r="F470" s="148" t="s">
        <v>264</v>
      </c>
      <c r="H470" s="147" t="s">
        <v>19</v>
      </c>
      <c r="I470" s="149"/>
      <c r="L470" s="145"/>
      <c r="M470" s="150"/>
      <c r="T470" s="151"/>
      <c r="AT470" s="147" t="s">
        <v>127</v>
      </c>
      <c r="AU470" s="147" t="s">
        <v>80</v>
      </c>
      <c r="AV470" s="12" t="s">
        <v>78</v>
      </c>
      <c r="AW470" s="12" t="s">
        <v>31</v>
      </c>
      <c r="AX470" s="12" t="s">
        <v>70</v>
      </c>
      <c r="AY470" s="147" t="s">
        <v>116</v>
      </c>
    </row>
    <row r="471" spans="2:65" s="13" customFormat="1">
      <c r="B471" s="152"/>
      <c r="D471" s="146" t="s">
        <v>127</v>
      </c>
      <c r="E471" s="153" t="s">
        <v>19</v>
      </c>
      <c r="F471" s="154" t="s">
        <v>265</v>
      </c>
      <c r="H471" s="155">
        <v>126.5</v>
      </c>
      <c r="I471" s="156"/>
      <c r="L471" s="152"/>
      <c r="M471" s="157"/>
      <c r="T471" s="158"/>
      <c r="AT471" s="153" t="s">
        <v>127</v>
      </c>
      <c r="AU471" s="153" t="s">
        <v>80</v>
      </c>
      <c r="AV471" s="13" t="s">
        <v>80</v>
      </c>
      <c r="AW471" s="13" t="s">
        <v>31</v>
      </c>
      <c r="AX471" s="13" t="s">
        <v>70</v>
      </c>
      <c r="AY471" s="153" t="s">
        <v>116</v>
      </c>
    </row>
    <row r="472" spans="2:65" s="14" customFormat="1">
      <c r="B472" s="159"/>
      <c r="D472" s="146" t="s">
        <v>127</v>
      </c>
      <c r="E472" s="160" t="s">
        <v>19</v>
      </c>
      <c r="F472" s="161" t="s">
        <v>130</v>
      </c>
      <c r="H472" s="162">
        <v>126.5</v>
      </c>
      <c r="I472" s="163"/>
      <c r="L472" s="159"/>
      <c r="M472" s="164"/>
      <c r="T472" s="165"/>
      <c r="AT472" s="160" t="s">
        <v>127</v>
      </c>
      <c r="AU472" s="160" t="s">
        <v>80</v>
      </c>
      <c r="AV472" s="14" t="s">
        <v>123</v>
      </c>
      <c r="AW472" s="14" t="s">
        <v>31</v>
      </c>
      <c r="AX472" s="14" t="s">
        <v>78</v>
      </c>
      <c r="AY472" s="160" t="s">
        <v>116</v>
      </c>
    </row>
    <row r="473" spans="2:65" s="1" customFormat="1" ht="16.5" customHeight="1">
      <c r="B473" s="33"/>
      <c r="C473" s="170" t="s">
        <v>737</v>
      </c>
      <c r="D473" s="170" t="s">
        <v>328</v>
      </c>
      <c r="E473" s="171" t="s">
        <v>738</v>
      </c>
      <c r="F473" s="172" t="s">
        <v>739</v>
      </c>
      <c r="G473" s="173" t="s">
        <v>206</v>
      </c>
      <c r="H473" s="174">
        <v>3.7999999999999999E-2</v>
      </c>
      <c r="I473" s="175"/>
      <c r="J473" s="176">
        <f>ROUND(I473*H473,2)</f>
        <v>0</v>
      </c>
      <c r="K473" s="172" t="s">
        <v>122</v>
      </c>
      <c r="L473" s="177"/>
      <c r="M473" s="178" t="s">
        <v>19</v>
      </c>
      <c r="N473" s="179" t="s">
        <v>41</v>
      </c>
      <c r="P473" s="137">
        <f>O473*H473</f>
        <v>0</v>
      </c>
      <c r="Q473" s="137">
        <v>1</v>
      </c>
      <c r="R473" s="137">
        <f>Q473*H473</f>
        <v>3.7999999999999999E-2</v>
      </c>
      <c r="S473" s="137">
        <v>0</v>
      </c>
      <c r="T473" s="138">
        <f>S473*H473</f>
        <v>0</v>
      </c>
      <c r="AR473" s="139" t="s">
        <v>472</v>
      </c>
      <c r="AT473" s="139" t="s">
        <v>328</v>
      </c>
      <c r="AU473" s="139" t="s">
        <v>80</v>
      </c>
      <c r="AY473" s="18" t="s">
        <v>116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8" t="s">
        <v>78</v>
      </c>
      <c r="BK473" s="140">
        <f>ROUND(I473*H473,2)</f>
        <v>0</v>
      </c>
      <c r="BL473" s="18" t="s">
        <v>210</v>
      </c>
      <c r="BM473" s="139" t="s">
        <v>740</v>
      </c>
    </row>
    <row r="474" spans="2:65" s="13" customFormat="1">
      <c r="B474" s="152"/>
      <c r="D474" s="146" t="s">
        <v>127</v>
      </c>
      <c r="F474" s="154" t="s">
        <v>741</v>
      </c>
      <c r="H474" s="155">
        <v>3.7999999999999999E-2</v>
      </c>
      <c r="I474" s="156"/>
      <c r="L474" s="152"/>
      <c r="M474" s="157"/>
      <c r="T474" s="158"/>
      <c r="AT474" s="153" t="s">
        <v>127</v>
      </c>
      <c r="AU474" s="153" t="s">
        <v>80</v>
      </c>
      <c r="AV474" s="13" t="s">
        <v>80</v>
      </c>
      <c r="AW474" s="13" t="s">
        <v>4</v>
      </c>
      <c r="AX474" s="13" t="s">
        <v>78</v>
      </c>
      <c r="AY474" s="153" t="s">
        <v>116</v>
      </c>
    </row>
    <row r="475" spans="2:65" s="1" customFormat="1" ht="16.5" customHeight="1">
      <c r="B475" s="33"/>
      <c r="C475" s="128" t="s">
        <v>742</v>
      </c>
      <c r="D475" s="128" t="s">
        <v>118</v>
      </c>
      <c r="E475" s="129" t="s">
        <v>743</v>
      </c>
      <c r="F475" s="130" t="s">
        <v>744</v>
      </c>
      <c r="G475" s="131" t="s">
        <v>121</v>
      </c>
      <c r="H475" s="132">
        <v>126.5</v>
      </c>
      <c r="I475" s="133"/>
      <c r="J475" s="134">
        <f>ROUND(I475*H475,2)</f>
        <v>0</v>
      </c>
      <c r="K475" s="130" t="s">
        <v>122</v>
      </c>
      <c r="L475" s="33"/>
      <c r="M475" s="135" t="s">
        <v>19</v>
      </c>
      <c r="N475" s="136" t="s">
        <v>41</v>
      </c>
      <c r="P475" s="137">
        <f>O475*H475</f>
        <v>0</v>
      </c>
      <c r="Q475" s="137">
        <v>9.3999999999999997E-4</v>
      </c>
      <c r="R475" s="137">
        <f>Q475*H475</f>
        <v>0.11891</v>
      </c>
      <c r="S475" s="137">
        <v>0</v>
      </c>
      <c r="T475" s="138">
        <f>S475*H475</f>
        <v>0</v>
      </c>
      <c r="AR475" s="139" t="s">
        <v>210</v>
      </c>
      <c r="AT475" s="139" t="s">
        <v>118</v>
      </c>
      <c r="AU475" s="139" t="s">
        <v>80</v>
      </c>
      <c r="AY475" s="18" t="s">
        <v>116</v>
      </c>
      <c r="BE475" s="140">
        <f>IF(N475="základní",J475,0)</f>
        <v>0</v>
      </c>
      <c r="BF475" s="140">
        <f>IF(N475="snížená",J475,0)</f>
        <v>0</v>
      </c>
      <c r="BG475" s="140">
        <f>IF(N475="zákl. přenesená",J475,0)</f>
        <v>0</v>
      </c>
      <c r="BH475" s="140">
        <f>IF(N475="sníž. přenesená",J475,0)</f>
        <v>0</v>
      </c>
      <c r="BI475" s="140">
        <f>IF(N475="nulová",J475,0)</f>
        <v>0</v>
      </c>
      <c r="BJ475" s="18" t="s">
        <v>78</v>
      </c>
      <c r="BK475" s="140">
        <f>ROUND(I475*H475,2)</f>
        <v>0</v>
      </c>
      <c r="BL475" s="18" t="s">
        <v>210</v>
      </c>
      <c r="BM475" s="139" t="s">
        <v>745</v>
      </c>
    </row>
    <row r="476" spans="2:65" s="1" customFormat="1">
      <c r="B476" s="33"/>
      <c r="D476" s="141" t="s">
        <v>125</v>
      </c>
      <c r="F476" s="142" t="s">
        <v>746</v>
      </c>
      <c r="I476" s="143"/>
      <c r="L476" s="33"/>
      <c r="M476" s="144"/>
      <c r="T476" s="54"/>
      <c r="AT476" s="18" t="s">
        <v>125</v>
      </c>
      <c r="AU476" s="18" t="s">
        <v>80</v>
      </c>
    </row>
    <row r="477" spans="2:65" s="12" customFormat="1">
      <c r="B477" s="145"/>
      <c r="D477" s="146" t="s">
        <v>127</v>
      </c>
      <c r="E477" s="147" t="s">
        <v>19</v>
      </c>
      <c r="F477" s="148" t="s">
        <v>264</v>
      </c>
      <c r="H477" s="147" t="s">
        <v>19</v>
      </c>
      <c r="I477" s="149"/>
      <c r="L477" s="145"/>
      <c r="M477" s="150"/>
      <c r="T477" s="151"/>
      <c r="AT477" s="147" t="s">
        <v>127</v>
      </c>
      <c r="AU477" s="147" t="s">
        <v>80</v>
      </c>
      <c r="AV477" s="12" t="s">
        <v>78</v>
      </c>
      <c r="AW477" s="12" t="s">
        <v>31</v>
      </c>
      <c r="AX477" s="12" t="s">
        <v>70</v>
      </c>
      <c r="AY477" s="147" t="s">
        <v>116</v>
      </c>
    </row>
    <row r="478" spans="2:65" s="13" customFormat="1">
      <c r="B478" s="152"/>
      <c r="D478" s="146" t="s">
        <v>127</v>
      </c>
      <c r="E478" s="153" t="s">
        <v>19</v>
      </c>
      <c r="F478" s="154" t="s">
        <v>265</v>
      </c>
      <c r="H478" s="155">
        <v>126.5</v>
      </c>
      <c r="I478" s="156"/>
      <c r="L478" s="152"/>
      <c r="M478" s="157"/>
      <c r="T478" s="158"/>
      <c r="AT478" s="153" t="s">
        <v>127</v>
      </c>
      <c r="AU478" s="153" t="s">
        <v>80</v>
      </c>
      <c r="AV478" s="13" t="s">
        <v>80</v>
      </c>
      <c r="AW478" s="13" t="s">
        <v>31</v>
      </c>
      <c r="AX478" s="13" t="s">
        <v>70</v>
      </c>
      <c r="AY478" s="153" t="s">
        <v>116</v>
      </c>
    </row>
    <row r="479" spans="2:65" s="14" customFormat="1">
      <c r="B479" s="159"/>
      <c r="D479" s="146" t="s">
        <v>127</v>
      </c>
      <c r="E479" s="160" t="s">
        <v>19</v>
      </c>
      <c r="F479" s="161" t="s">
        <v>130</v>
      </c>
      <c r="H479" s="162">
        <v>126.5</v>
      </c>
      <c r="I479" s="163"/>
      <c r="L479" s="159"/>
      <c r="M479" s="164"/>
      <c r="T479" s="165"/>
      <c r="AT479" s="160" t="s">
        <v>127</v>
      </c>
      <c r="AU479" s="160" t="s">
        <v>80</v>
      </c>
      <c r="AV479" s="14" t="s">
        <v>123</v>
      </c>
      <c r="AW479" s="14" t="s">
        <v>31</v>
      </c>
      <c r="AX479" s="14" t="s">
        <v>78</v>
      </c>
      <c r="AY479" s="160" t="s">
        <v>116</v>
      </c>
    </row>
    <row r="480" spans="2:65" s="1" customFormat="1" ht="24.15" customHeight="1">
      <c r="B480" s="33"/>
      <c r="C480" s="170" t="s">
        <v>747</v>
      </c>
      <c r="D480" s="170" t="s">
        <v>328</v>
      </c>
      <c r="E480" s="171" t="s">
        <v>748</v>
      </c>
      <c r="F480" s="172" t="s">
        <v>749</v>
      </c>
      <c r="G480" s="173" t="s">
        <v>121</v>
      </c>
      <c r="H480" s="174">
        <v>147.43600000000001</v>
      </c>
      <c r="I480" s="175"/>
      <c r="J480" s="176">
        <f>ROUND(I480*H480,2)</f>
        <v>0</v>
      </c>
      <c r="K480" s="172" t="s">
        <v>122</v>
      </c>
      <c r="L480" s="177"/>
      <c r="M480" s="178" t="s">
        <v>19</v>
      </c>
      <c r="N480" s="179" t="s">
        <v>41</v>
      </c>
      <c r="P480" s="137">
        <f>O480*H480</f>
        <v>0</v>
      </c>
      <c r="Q480" s="137">
        <v>5.4000000000000003E-3</v>
      </c>
      <c r="R480" s="137">
        <f>Q480*H480</f>
        <v>0.79615440000000004</v>
      </c>
      <c r="S480" s="137">
        <v>0</v>
      </c>
      <c r="T480" s="138">
        <f>S480*H480</f>
        <v>0</v>
      </c>
      <c r="AR480" s="139" t="s">
        <v>472</v>
      </c>
      <c r="AT480" s="139" t="s">
        <v>328</v>
      </c>
      <c r="AU480" s="139" t="s">
        <v>80</v>
      </c>
      <c r="AY480" s="18" t="s">
        <v>116</v>
      </c>
      <c r="BE480" s="140">
        <f>IF(N480="základní",J480,0)</f>
        <v>0</v>
      </c>
      <c r="BF480" s="140">
        <f>IF(N480="snížená",J480,0)</f>
        <v>0</v>
      </c>
      <c r="BG480" s="140">
        <f>IF(N480="zákl. přenesená",J480,0)</f>
        <v>0</v>
      </c>
      <c r="BH480" s="140">
        <f>IF(N480="sníž. přenesená",J480,0)</f>
        <v>0</v>
      </c>
      <c r="BI480" s="140">
        <f>IF(N480="nulová",J480,0)</f>
        <v>0</v>
      </c>
      <c r="BJ480" s="18" t="s">
        <v>78</v>
      </c>
      <c r="BK480" s="140">
        <f>ROUND(I480*H480,2)</f>
        <v>0</v>
      </c>
      <c r="BL480" s="18" t="s">
        <v>210</v>
      </c>
      <c r="BM480" s="139" t="s">
        <v>750</v>
      </c>
    </row>
    <row r="481" spans="2:65" s="13" customFormat="1">
      <c r="B481" s="152"/>
      <c r="D481" s="146" t="s">
        <v>127</v>
      </c>
      <c r="F481" s="154" t="s">
        <v>751</v>
      </c>
      <c r="H481" s="155">
        <v>147.43600000000001</v>
      </c>
      <c r="I481" s="156"/>
      <c r="L481" s="152"/>
      <c r="M481" s="157"/>
      <c r="T481" s="158"/>
      <c r="AT481" s="153" t="s">
        <v>127</v>
      </c>
      <c r="AU481" s="153" t="s">
        <v>80</v>
      </c>
      <c r="AV481" s="13" t="s">
        <v>80</v>
      </c>
      <c r="AW481" s="13" t="s">
        <v>4</v>
      </c>
      <c r="AX481" s="13" t="s">
        <v>78</v>
      </c>
      <c r="AY481" s="153" t="s">
        <v>116</v>
      </c>
    </row>
    <row r="482" spans="2:65" s="11" customFormat="1" ht="22.8" customHeight="1">
      <c r="B482" s="116"/>
      <c r="D482" s="117" t="s">
        <v>69</v>
      </c>
      <c r="E482" s="126" t="s">
        <v>266</v>
      </c>
      <c r="F482" s="126" t="s">
        <v>267</v>
      </c>
      <c r="I482" s="119"/>
      <c r="J482" s="127">
        <f>BK482</f>
        <v>0</v>
      </c>
      <c r="L482" s="116"/>
      <c r="M482" s="121"/>
      <c r="P482" s="122">
        <f>SUM(P483:P513)</f>
        <v>0</v>
      </c>
      <c r="R482" s="122">
        <f>SUM(R483:R513)</f>
        <v>2.7369380000000003</v>
      </c>
      <c r="T482" s="123">
        <f>SUM(T483:T513)</f>
        <v>0</v>
      </c>
      <c r="AR482" s="117" t="s">
        <v>80</v>
      </c>
      <c r="AT482" s="124" t="s">
        <v>69</v>
      </c>
      <c r="AU482" s="124" t="s">
        <v>78</v>
      </c>
      <c r="AY482" s="117" t="s">
        <v>116</v>
      </c>
      <c r="BK482" s="125">
        <f>SUM(BK483:BK513)</f>
        <v>0</v>
      </c>
    </row>
    <row r="483" spans="2:65" s="1" customFormat="1" ht="16.5" customHeight="1">
      <c r="B483" s="33"/>
      <c r="C483" s="128" t="s">
        <v>752</v>
      </c>
      <c r="D483" s="128" t="s">
        <v>118</v>
      </c>
      <c r="E483" s="129" t="s">
        <v>753</v>
      </c>
      <c r="F483" s="130" t="s">
        <v>754</v>
      </c>
      <c r="G483" s="131" t="s">
        <v>149</v>
      </c>
      <c r="H483" s="132">
        <v>72</v>
      </c>
      <c r="I483" s="133"/>
      <c r="J483" s="134">
        <f>ROUND(I483*H483,2)</f>
        <v>0</v>
      </c>
      <c r="K483" s="130" t="s">
        <v>19</v>
      </c>
      <c r="L483" s="33"/>
      <c r="M483" s="135" t="s">
        <v>19</v>
      </c>
      <c r="N483" s="136" t="s">
        <v>41</v>
      </c>
      <c r="P483" s="137">
        <f>O483*H483</f>
        <v>0</v>
      </c>
      <c r="Q483" s="137">
        <v>5.1000000000000004E-3</v>
      </c>
      <c r="R483" s="137">
        <f>Q483*H483</f>
        <v>0.36720000000000003</v>
      </c>
      <c r="S483" s="137">
        <v>0</v>
      </c>
      <c r="T483" s="138">
        <f>S483*H483</f>
        <v>0</v>
      </c>
      <c r="AR483" s="139" t="s">
        <v>210</v>
      </c>
      <c r="AT483" s="139" t="s">
        <v>118</v>
      </c>
      <c r="AU483" s="139" t="s">
        <v>80</v>
      </c>
      <c r="AY483" s="18" t="s">
        <v>116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8" t="s">
        <v>78</v>
      </c>
      <c r="BK483" s="140">
        <f>ROUND(I483*H483,2)</f>
        <v>0</v>
      </c>
      <c r="BL483" s="18" t="s">
        <v>210</v>
      </c>
      <c r="BM483" s="139" t="s">
        <v>755</v>
      </c>
    </row>
    <row r="484" spans="2:65" s="12" customFormat="1">
      <c r="B484" s="145"/>
      <c r="D484" s="146" t="s">
        <v>127</v>
      </c>
      <c r="E484" s="147" t="s">
        <v>19</v>
      </c>
      <c r="F484" s="148" t="s">
        <v>756</v>
      </c>
      <c r="H484" s="147" t="s">
        <v>19</v>
      </c>
      <c r="I484" s="149"/>
      <c r="L484" s="145"/>
      <c r="M484" s="150"/>
      <c r="T484" s="151"/>
      <c r="AT484" s="147" t="s">
        <v>127</v>
      </c>
      <c r="AU484" s="147" t="s">
        <v>80</v>
      </c>
      <c r="AV484" s="12" t="s">
        <v>78</v>
      </c>
      <c r="AW484" s="12" t="s">
        <v>31</v>
      </c>
      <c r="AX484" s="12" t="s">
        <v>70</v>
      </c>
      <c r="AY484" s="147" t="s">
        <v>116</v>
      </c>
    </row>
    <row r="485" spans="2:65" s="13" customFormat="1">
      <c r="B485" s="152"/>
      <c r="D485" s="146" t="s">
        <v>127</v>
      </c>
      <c r="E485" s="153" t="s">
        <v>19</v>
      </c>
      <c r="F485" s="154" t="s">
        <v>757</v>
      </c>
      <c r="H485" s="155">
        <v>25.6</v>
      </c>
      <c r="I485" s="156"/>
      <c r="L485" s="152"/>
      <c r="M485" s="157"/>
      <c r="T485" s="158"/>
      <c r="AT485" s="153" t="s">
        <v>127</v>
      </c>
      <c r="AU485" s="153" t="s">
        <v>80</v>
      </c>
      <c r="AV485" s="13" t="s">
        <v>80</v>
      </c>
      <c r="AW485" s="13" t="s">
        <v>31</v>
      </c>
      <c r="AX485" s="13" t="s">
        <v>70</v>
      </c>
      <c r="AY485" s="153" t="s">
        <v>116</v>
      </c>
    </row>
    <row r="486" spans="2:65" s="13" customFormat="1">
      <c r="B486" s="152"/>
      <c r="D486" s="146" t="s">
        <v>127</v>
      </c>
      <c r="E486" s="153" t="s">
        <v>19</v>
      </c>
      <c r="F486" s="154" t="s">
        <v>758</v>
      </c>
      <c r="H486" s="155">
        <v>20.8</v>
      </c>
      <c r="I486" s="156"/>
      <c r="L486" s="152"/>
      <c r="M486" s="157"/>
      <c r="T486" s="158"/>
      <c r="AT486" s="153" t="s">
        <v>127</v>
      </c>
      <c r="AU486" s="153" t="s">
        <v>80</v>
      </c>
      <c r="AV486" s="13" t="s">
        <v>80</v>
      </c>
      <c r="AW486" s="13" t="s">
        <v>31</v>
      </c>
      <c r="AX486" s="13" t="s">
        <v>70</v>
      </c>
      <c r="AY486" s="153" t="s">
        <v>116</v>
      </c>
    </row>
    <row r="487" spans="2:65" s="12" customFormat="1">
      <c r="B487" s="145"/>
      <c r="D487" s="146" t="s">
        <v>127</v>
      </c>
      <c r="E487" s="147" t="s">
        <v>19</v>
      </c>
      <c r="F487" s="148" t="s">
        <v>759</v>
      </c>
      <c r="H487" s="147" t="s">
        <v>19</v>
      </c>
      <c r="I487" s="149"/>
      <c r="L487" s="145"/>
      <c r="M487" s="150"/>
      <c r="T487" s="151"/>
      <c r="AT487" s="147" t="s">
        <v>127</v>
      </c>
      <c r="AU487" s="147" t="s">
        <v>80</v>
      </c>
      <c r="AV487" s="12" t="s">
        <v>78</v>
      </c>
      <c r="AW487" s="12" t="s">
        <v>31</v>
      </c>
      <c r="AX487" s="12" t="s">
        <v>70</v>
      </c>
      <c r="AY487" s="147" t="s">
        <v>116</v>
      </c>
    </row>
    <row r="488" spans="2:65" s="13" customFormat="1">
      <c r="B488" s="152"/>
      <c r="D488" s="146" t="s">
        <v>127</v>
      </c>
      <c r="E488" s="153" t="s">
        <v>19</v>
      </c>
      <c r="F488" s="154" t="s">
        <v>757</v>
      </c>
      <c r="H488" s="155">
        <v>25.6</v>
      </c>
      <c r="I488" s="156"/>
      <c r="L488" s="152"/>
      <c r="M488" s="157"/>
      <c r="T488" s="158"/>
      <c r="AT488" s="153" t="s">
        <v>127</v>
      </c>
      <c r="AU488" s="153" t="s">
        <v>80</v>
      </c>
      <c r="AV488" s="13" t="s">
        <v>80</v>
      </c>
      <c r="AW488" s="13" t="s">
        <v>31</v>
      </c>
      <c r="AX488" s="13" t="s">
        <v>70</v>
      </c>
      <c r="AY488" s="153" t="s">
        <v>116</v>
      </c>
    </row>
    <row r="489" spans="2:65" s="14" customFormat="1">
      <c r="B489" s="159"/>
      <c r="D489" s="146" t="s">
        <v>127</v>
      </c>
      <c r="E489" s="160" t="s">
        <v>19</v>
      </c>
      <c r="F489" s="161" t="s">
        <v>130</v>
      </c>
      <c r="H489" s="162">
        <v>72</v>
      </c>
      <c r="I489" s="163"/>
      <c r="L489" s="159"/>
      <c r="M489" s="164"/>
      <c r="T489" s="165"/>
      <c r="AT489" s="160" t="s">
        <v>127</v>
      </c>
      <c r="AU489" s="160" t="s">
        <v>80</v>
      </c>
      <c r="AV489" s="14" t="s">
        <v>123</v>
      </c>
      <c r="AW489" s="14" t="s">
        <v>31</v>
      </c>
      <c r="AX489" s="14" t="s">
        <v>78</v>
      </c>
      <c r="AY489" s="160" t="s">
        <v>116</v>
      </c>
    </row>
    <row r="490" spans="2:65" s="1" customFormat="1" ht="16.5" customHeight="1">
      <c r="B490" s="33"/>
      <c r="C490" s="170" t="s">
        <v>760</v>
      </c>
      <c r="D490" s="170" t="s">
        <v>328</v>
      </c>
      <c r="E490" s="171" t="s">
        <v>761</v>
      </c>
      <c r="F490" s="172" t="s">
        <v>762</v>
      </c>
      <c r="G490" s="173" t="s">
        <v>294</v>
      </c>
      <c r="H490" s="174">
        <v>0.624</v>
      </c>
      <c r="I490" s="175"/>
      <c r="J490" s="176">
        <f>ROUND(I490*H490,2)</f>
        <v>0</v>
      </c>
      <c r="K490" s="172" t="s">
        <v>19</v>
      </c>
      <c r="L490" s="177"/>
      <c r="M490" s="178" t="s">
        <v>19</v>
      </c>
      <c r="N490" s="179" t="s">
        <v>41</v>
      </c>
      <c r="P490" s="137">
        <f>O490*H490</f>
        <v>0</v>
      </c>
      <c r="Q490" s="137">
        <v>0.5</v>
      </c>
      <c r="R490" s="137">
        <f>Q490*H490</f>
        <v>0.312</v>
      </c>
      <c r="S490" s="137">
        <v>0</v>
      </c>
      <c r="T490" s="138">
        <f>S490*H490</f>
        <v>0</v>
      </c>
      <c r="AR490" s="139" t="s">
        <v>472</v>
      </c>
      <c r="AT490" s="139" t="s">
        <v>328</v>
      </c>
      <c r="AU490" s="139" t="s">
        <v>80</v>
      </c>
      <c r="AY490" s="18" t="s">
        <v>116</v>
      </c>
      <c r="BE490" s="140">
        <f>IF(N490="základní",J490,0)</f>
        <v>0</v>
      </c>
      <c r="BF490" s="140">
        <f>IF(N490="snížená",J490,0)</f>
        <v>0</v>
      </c>
      <c r="BG490" s="140">
        <f>IF(N490="zákl. přenesená",J490,0)</f>
        <v>0</v>
      </c>
      <c r="BH490" s="140">
        <f>IF(N490="sníž. přenesená",J490,0)</f>
        <v>0</v>
      </c>
      <c r="BI490" s="140">
        <f>IF(N490="nulová",J490,0)</f>
        <v>0</v>
      </c>
      <c r="BJ490" s="18" t="s">
        <v>78</v>
      </c>
      <c r="BK490" s="140">
        <f>ROUND(I490*H490,2)</f>
        <v>0</v>
      </c>
      <c r="BL490" s="18" t="s">
        <v>210</v>
      </c>
      <c r="BM490" s="139" t="s">
        <v>763</v>
      </c>
    </row>
    <row r="491" spans="2:65" s="12" customFormat="1">
      <c r="B491" s="145"/>
      <c r="D491" s="146" t="s">
        <v>127</v>
      </c>
      <c r="E491" s="147" t="s">
        <v>19</v>
      </c>
      <c r="F491" s="148" t="s">
        <v>756</v>
      </c>
      <c r="H491" s="147" t="s">
        <v>19</v>
      </c>
      <c r="I491" s="149"/>
      <c r="L491" s="145"/>
      <c r="M491" s="150"/>
      <c r="T491" s="151"/>
      <c r="AT491" s="147" t="s">
        <v>127</v>
      </c>
      <c r="AU491" s="147" t="s">
        <v>80</v>
      </c>
      <c r="AV491" s="12" t="s">
        <v>78</v>
      </c>
      <c r="AW491" s="12" t="s">
        <v>31</v>
      </c>
      <c r="AX491" s="12" t="s">
        <v>70</v>
      </c>
      <c r="AY491" s="147" t="s">
        <v>116</v>
      </c>
    </row>
    <row r="492" spans="2:65" s="13" customFormat="1">
      <c r="B492" s="152"/>
      <c r="D492" s="146" t="s">
        <v>127</v>
      </c>
      <c r="E492" s="153" t="s">
        <v>19</v>
      </c>
      <c r="F492" s="154" t="s">
        <v>764</v>
      </c>
      <c r="H492" s="155">
        <v>0.30399999999999999</v>
      </c>
      <c r="I492" s="156"/>
      <c r="L492" s="152"/>
      <c r="M492" s="157"/>
      <c r="T492" s="158"/>
      <c r="AT492" s="153" t="s">
        <v>127</v>
      </c>
      <c r="AU492" s="153" t="s">
        <v>80</v>
      </c>
      <c r="AV492" s="13" t="s">
        <v>80</v>
      </c>
      <c r="AW492" s="13" t="s">
        <v>31</v>
      </c>
      <c r="AX492" s="13" t="s">
        <v>70</v>
      </c>
      <c r="AY492" s="153" t="s">
        <v>116</v>
      </c>
    </row>
    <row r="493" spans="2:65" s="13" customFormat="1">
      <c r="B493" s="152"/>
      <c r="D493" s="146" t="s">
        <v>127</v>
      </c>
      <c r="E493" s="153" t="s">
        <v>19</v>
      </c>
      <c r="F493" s="154" t="s">
        <v>765</v>
      </c>
      <c r="H493" s="155">
        <v>0.247</v>
      </c>
      <c r="I493" s="156"/>
      <c r="L493" s="152"/>
      <c r="M493" s="157"/>
      <c r="T493" s="158"/>
      <c r="AT493" s="153" t="s">
        <v>127</v>
      </c>
      <c r="AU493" s="153" t="s">
        <v>80</v>
      </c>
      <c r="AV493" s="13" t="s">
        <v>80</v>
      </c>
      <c r="AW493" s="13" t="s">
        <v>31</v>
      </c>
      <c r="AX493" s="13" t="s">
        <v>70</v>
      </c>
      <c r="AY493" s="153" t="s">
        <v>116</v>
      </c>
    </row>
    <row r="494" spans="2:65" s="12" customFormat="1">
      <c r="B494" s="145"/>
      <c r="D494" s="146" t="s">
        <v>127</v>
      </c>
      <c r="E494" s="147" t="s">
        <v>19</v>
      </c>
      <c r="F494" s="148" t="s">
        <v>759</v>
      </c>
      <c r="H494" s="147" t="s">
        <v>19</v>
      </c>
      <c r="I494" s="149"/>
      <c r="L494" s="145"/>
      <c r="M494" s="150"/>
      <c r="T494" s="151"/>
      <c r="AT494" s="147" t="s">
        <v>127</v>
      </c>
      <c r="AU494" s="147" t="s">
        <v>80</v>
      </c>
      <c r="AV494" s="12" t="s">
        <v>78</v>
      </c>
      <c r="AW494" s="12" t="s">
        <v>31</v>
      </c>
      <c r="AX494" s="12" t="s">
        <v>70</v>
      </c>
      <c r="AY494" s="147" t="s">
        <v>116</v>
      </c>
    </row>
    <row r="495" spans="2:65" s="13" customFormat="1">
      <c r="B495" s="152"/>
      <c r="D495" s="146" t="s">
        <v>127</v>
      </c>
      <c r="E495" s="153" t="s">
        <v>19</v>
      </c>
      <c r="F495" s="154" t="s">
        <v>766</v>
      </c>
      <c r="H495" s="155">
        <v>7.2999999999999995E-2</v>
      </c>
      <c r="I495" s="156"/>
      <c r="L495" s="152"/>
      <c r="M495" s="157"/>
      <c r="T495" s="158"/>
      <c r="AT495" s="153" t="s">
        <v>127</v>
      </c>
      <c r="AU495" s="153" t="s">
        <v>80</v>
      </c>
      <c r="AV495" s="13" t="s">
        <v>80</v>
      </c>
      <c r="AW495" s="13" t="s">
        <v>31</v>
      </c>
      <c r="AX495" s="13" t="s">
        <v>70</v>
      </c>
      <c r="AY495" s="153" t="s">
        <v>116</v>
      </c>
    </row>
    <row r="496" spans="2:65" s="14" customFormat="1">
      <c r="B496" s="159"/>
      <c r="D496" s="146" t="s">
        <v>127</v>
      </c>
      <c r="E496" s="160" t="s">
        <v>19</v>
      </c>
      <c r="F496" s="161" t="s">
        <v>130</v>
      </c>
      <c r="H496" s="162">
        <v>0.624</v>
      </c>
      <c r="I496" s="163"/>
      <c r="L496" s="159"/>
      <c r="M496" s="164"/>
      <c r="T496" s="165"/>
      <c r="AT496" s="160" t="s">
        <v>127</v>
      </c>
      <c r="AU496" s="160" t="s">
        <v>80</v>
      </c>
      <c r="AV496" s="14" t="s">
        <v>123</v>
      </c>
      <c r="AW496" s="14" t="s">
        <v>31</v>
      </c>
      <c r="AX496" s="14" t="s">
        <v>78</v>
      </c>
      <c r="AY496" s="160" t="s">
        <v>116</v>
      </c>
    </row>
    <row r="497" spans="2:65" s="1" customFormat="1" ht="21.75" customHeight="1">
      <c r="B497" s="33"/>
      <c r="C497" s="128" t="s">
        <v>767</v>
      </c>
      <c r="D497" s="128" t="s">
        <v>118</v>
      </c>
      <c r="E497" s="129" t="s">
        <v>768</v>
      </c>
      <c r="F497" s="130" t="s">
        <v>769</v>
      </c>
      <c r="G497" s="131" t="s">
        <v>121</v>
      </c>
      <c r="H497" s="132">
        <v>632.5</v>
      </c>
      <c r="I497" s="133"/>
      <c r="J497" s="134">
        <f>ROUND(I497*H497,2)</f>
        <v>0</v>
      </c>
      <c r="K497" s="130" t="s">
        <v>122</v>
      </c>
      <c r="L497" s="33"/>
      <c r="M497" s="135" t="s">
        <v>19</v>
      </c>
      <c r="N497" s="136" t="s">
        <v>41</v>
      </c>
      <c r="P497" s="137">
        <f>O497*H497</f>
        <v>0</v>
      </c>
      <c r="Q497" s="137">
        <v>0</v>
      </c>
      <c r="R497" s="137">
        <f>Q497*H497</f>
        <v>0</v>
      </c>
      <c r="S497" s="137">
        <v>0</v>
      </c>
      <c r="T497" s="138">
        <f>S497*H497</f>
        <v>0</v>
      </c>
      <c r="AR497" s="139" t="s">
        <v>210</v>
      </c>
      <c r="AT497" s="139" t="s">
        <v>118</v>
      </c>
      <c r="AU497" s="139" t="s">
        <v>80</v>
      </c>
      <c r="AY497" s="18" t="s">
        <v>116</v>
      </c>
      <c r="BE497" s="140">
        <f>IF(N497="základní",J497,0)</f>
        <v>0</v>
      </c>
      <c r="BF497" s="140">
        <f>IF(N497="snížená",J497,0)</f>
        <v>0</v>
      </c>
      <c r="BG497" s="140">
        <f>IF(N497="zákl. přenesená",J497,0)</f>
        <v>0</v>
      </c>
      <c r="BH497" s="140">
        <f>IF(N497="sníž. přenesená",J497,0)</f>
        <v>0</v>
      </c>
      <c r="BI497" s="140">
        <f>IF(N497="nulová",J497,0)</f>
        <v>0</v>
      </c>
      <c r="BJ497" s="18" t="s">
        <v>78</v>
      </c>
      <c r="BK497" s="140">
        <f>ROUND(I497*H497,2)</f>
        <v>0</v>
      </c>
      <c r="BL497" s="18" t="s">
        <v>210</v>
      </c>
      <c r="BM497" s="139" t="s">
        <v>770</v>
      </c>
    </row>
    <row r="498" spans="2:65" s="1" customFormat="1">
      <c r="B498" s="33"/>
      <c r="D498" s="141" t="s">
        <v>125</v>
      </c>
      <c r="F498" s="142" t="s">
        <v>771</v>
      </c>
      <c r="I498" s="143"/>
      <c r="L498" s="33"/>
      <c r="M498" s="144"/>
      <c r="T498" s="54"/>
      <c r="AT498" s="18" t="s">
        <v>125</v>
      </c>
      <c r="AU498" s="18" t="s">
        <v>80</v>
      </c>
    </row>
    <row r="499" spans="2:65" s="12" customFormat="1">
      <c r="B499" s="145"/>
      <c r="D499" s="146" t="s">
        <v>127</v>
      </c>
      <c r="E499" s="147" t="s">
        <v>19</v>
      </c>
      <c r="F499" s="148" t="s">
        <v>772</v>
      </c>
      <c r="H499" s="147" t="s">
        <v>19</v>
      </c>
      <c r="I499" s="149"/>
      <c r="L499" s="145"/>
      <c r="M499" s="150"/>
      <c r="T499" s="151"/>
      <c r="AT499" s="147" t="s">
        <v>127</v>
      </c>
      <c r="AU499" s="147" t="s">
        <v>80</v>
      </c>
      <c r="AV499" s="12" t="s">
        <v>78</v>
      </c>
      <c r="AW499" s="12" t="s">
        <v>31</v>
      </c>
      <c r="AX499" s="12" t="s">
        <v>70</v>
      </c>
      <c r="AY499" s="147" t="s">
        <v>116</v>
      </c>
    </row>
    <row r="500" spans="2:65" s="13" customFormat="1">
      <c r="B500" s="152"/>
      <c r="D500" s="146" t="s">
        <v>127</v>
      </c>
      <c r="E500" s="153" t="s">
        <v>19</v>
      </c>
      <c r="F500" s="154" t="s">
        <v>773</v>
      </c>
      <c r="H500" s="155">
        <v>632.5</v>
      </c>
      <c r="I500" s="156"/>
      <c r="L500" s="152"/>
      <c r="M500" s="157"/>
      <c r="T500" s="158"/>
      <c r="AT500" s="153" t="s">
        <v>127</v>
      </c>
      <c r="AU500" s="153" t="s">
        <v>80</v>
      </c>
      <c r="AV500" s="13" t="s">
        <v>80</v>
      </c>
      <c r="AW500" s="13" t="s">
        <v>31</v>
      </c>
      <c r="AX500" s="13" t="s">
        <v>70</v>
      </c>
      <c r="AY500" s="153" t="s">
        <v>116</v>
      </c>
    </row>
    <row r="501" spans="2:65" s="14" customFormat="1">
      <c r="B501" s="159"/>
      <c r="D501" s="146" t="s">
        <v>127</v>
      </c>
      <c r="E501" s="160" t="s">
        <v>19</v>
      </c>
      <c r="F501" s="161" t="s">
        <v>130</v>
      </c>
      <c r="H501" s="162">
        <v>632.5</v>
      </c>
      <c r="I501" s="163"/>
      <c r="L501" s="159"/>
      <c r="M501" s="164"/>
      <c r="T501" s="165"/>
      <c r="AT501" s="160" t="s">
        <v>127</v>
      </c>
      <c r="AU501" s="160" t="s">
        <v>80</v>
      </c>
      <c r="AV501" s="14" t="s">
        <v>123</v>
      </c>
      <c r="AW501" s="14" t="s">
        <v>31</v>
      </c>
      <c r="AX501" s="14" t="s">
        <v>78</v>
      </c>
      <c r="AY501" s="160" t="s">
        <v>116</v>
      </c>
    </row>
    <row r="502" spans="2:65" s="1" customFormat="1" ht="16.5" customHeight="1">
      <c r="B502" s="33"/>
      <c r="C502" s="170" t="s">
        <v>774</v>
      </c>
      <c r="D502" s="170" t="s">
        <v>328</v>
      </c>
      <c r="E502" s="171" t="s">
        <v>775</v>
      </c>
      <c r="F502" s="172" t="s">
        <v>776</v>
      </c>
      <c r="G502" s="173" t="s">
        <v>294</v>
      </c>
      <c r="H502" s="174">
        <v>1.67</v>
      </c>
      <c r="I502" s="175"/>
      <c r="J502" s="176">
        <f>ROUND(I502*H502,2)</f>
        <v>0</v>
      </c>
      <c r="K502" s="172" t="s">
        <v>122</v>
      </c>
      <c r="L502" s="177"/>
      <c r="M502" s="178" t="s">
        <v>19</v>
      </c>
      <c r="N502" s="179" t="s">
        <v>41</v>
      </c>
      <c r="P502" s="137">
        <f>O502*H502</f>
        <v>0</v>
      </c>
      <c r="Q502" s="137">
        <v>0.55000000000000004</v>
      </c>
      <c r="R502" s="137">
        <f>Q502*H502</f>
        <v>0.91849999999999998</v>
      </c>
      <c r="S502" s="137">
        <v>0</v>
      </c>
      <c r="T502" s="138">
        <f>S502*H502</f>
        <v>0</v>
      </c>
      <c r="AR502" s="139" t="s">
        <v>472</v>
      </c>
      <c r="AT502" s="139" t="s">
        <v>328</v>
      </c>
      <c r="AU502" s="139" t="s">
        <v>80</v>
      </c>
      <c r="AY502" s="18" t="s">
        <v>116</v>
      </c>
      <c r="BE502" s="140">
        <f>IF(N502="základní",J502,0)</f>
        <v>0</v>
      </c>
      <c r="BF502" s="140">
        <f>IF(N502="snížená",J502,0)</f>
        <v>0</v>
      </c>
      <c r="BG502" s="140">
        <f>IF(N502="zákl. přenesená",J502,0)</f>
        <v>0</v>
      </c>
      <c r="BH502" s="140">
        <f>IF(N502="sníž. přenesená",J502,0)</f>
        <v>0</v>
      </c>
      <c r="BI502" s="140">
        <f>IF(N502="nulová",J502,0)</f>
        <v>0</v>
      </c>
      <c r="BJ502" s="18" t="s">
        <v>78</v>
      </c>
      <c r="BK502" s="140">
        <f>ROUND(I502*H502,2)</f>
        <v>0</v>
      </c>
      <c r="BL502" s="18" t="s">
        <v>210</v>
      </c>
      <c r="BM502" s="139" t="s">
        <v>777</v>
      </c>
    </row>
    <row r="503" spans="2:65" s="12" customFormat="1">
      <c r="B503" s="145"/>
      <c r="D503" s="146" t="s">
        <v>127</v>
      </c>
      <c r="E503" s="147" t="s">
        <v>19</v>
      </c>
      <c r="F503" s="148" t="s">
        <v>778</v>
      </c>
      <c r="H503" s="147" t="s">
        <v>19</v>
      </c>
      <c r="I503" s="149"/>
      <c r="L503" s="145"/>
      <c r="M503" s="150"/>
      <c r="T503" s="151"/>
      <c r="AT503" s="147" t="s">
        <v>127</v>
      </c>
      <c r="AU503" s="147" t="s">
        <v>80</v>
      </c>
      <c r="AV503" s="12" t="s">
        <v>78</v>
      </c>
      <c r="AW503" s="12" t="s">
        <v>31</v>
      </c>
      <c r="AX503" s="12" t="s">
        <v>70</v>
      </c>
      <c r="AY503" s="147" t="s">
        <v>116</v>
      </c>
    </row>
    <row r="504" spans="2:65" s="13" customFormat="1">
      <c r="B504" s="152"/>
      <c r="D504" s="146" t="s">
        <v>127</v>
      </c>
      <c r="E504" s="153" t="s">
        <v>19</v>
      </c>
      <c r="F504" s="154" t="s">
        <v>779</v>
      </c>
      <c r="H504" s="155">
        <v>1.67</v>
      </c>
      <c r="I504" s="156"/>
      <c r="L504" s="152"/>
      <c r="M504" s="157"/>
      <c r="T504" s="158"/>
      <c r="AT504" s="153" t="s">
        <v>127</v>
      </c>
      <c r="AU504" s="153" t="s">
        <v>80</v>
      </c>
      <c r="AV504" s="13" t="s">
        <v>80</v>
      </c>
      <c r="AW504" s="13" t="s">
        <v>31</v>
      </c>
      <c r="AX504" s="13" t="s">
        <v>70</v>
      </c>
      <c r="AY504" s="153" t="s">
        <v>116</v>
      </c>
    </row>
    <row r="505" spans="2:65" s="14" customFormat="1">
      <c r="B505" s="159"/>
      <c r="D505" s="146" t="s">
        <v>127</v>
      </c>
      <c r="E505" s="160" t="s">
        <v>19</v>
      </c>
      <c r="F505" s="161" t="s">
        <v>130</v>
      </c>
      <c r="H505" s="162">
        <v>1.67</v>
      </c>
      <c r="I505" s="163"/>
      <c r="L505" s="159"/>
      <c r="M505" s="164"/>
      <c r="T505" s="165"/>
      <c r="AT505" s="160" t="s">
        <v>127</v>
      </c>
      <c r="AU505" s="160" t="s">
        <v>80</v>
      </c>
      <c r="AV505" s="14" t="s">
        <v>123</v>
      </c>
      <c r="AW505" s="14" t="s">
        <v>31</v>
      </c>
      <c r="AX505" s="14" t="s">
        <v>78</v>
      </c>
      <c r="AY505" s="160" t="s">
        <v>116</v>
      </c>
    </row>
    <row r="506" spans="2:65" s="1" customFormat="1" ht="21.75" customHeight="1">
      <c r="B506" s="33"/>
      <c r="C506" s="128" t="s">
        <v>780</v>
      </c>
      <c r="D506" s="128" t="s">
        <v>118</v>
      </c>
      <c r="E506" s="129" t="s">
        <v>781</v>
      </c>
      <c r="F506" s="130" t="s">
        <v>782</v>
      </c>
      <c r="G506" s="131" t="s">
        <v>121</v>
      </c>
      <c r="H506" s="132">
        <v>98.55</v>
      </c>
      <c r="I506" s="133"/>
      <c r="J506" s="134">
        <f>ROUND(I506*H506,2)</f>
        <v>0</v>
      </c>
      <c r="K506" s="130" t="s">
        <v>122</v>
      </c>
      <c r="L506" s="33"/>
      <c r="M506" s="135" t="s">
        <v>19</v>
      </c>
      <c r="N506" s="136" t="s">
        <v>41</v>
      </c>
      <c r="P506" s="137">
        <f>O506*H506</f>
        <v>0</v>
      </c>
      <c r="Q506" s="137">
        <v>1.1560000000000001E-2</v>
      </c>
      <c r="R506" s="137">
        <f>Q506*H506</f>
        <v>1.139238</v>
      </c>
      <c r="S506" s="137">
        <v>0</v>
      </c>
      <c r="T506" s="138">
        <f>S506*H506</f>
        <v>0</v>
      </c>
      <c r="AR506" s="139" t="s">
        <v>210</v>
      </c>
      <c r="AT506" s="139" t="s">
        <v>118</v>
      </c>
      <c r="AU506" s="139" t="s">
        <v>80</v>
      </c>
      <c r="AY506" s="18" t="s">
        <v>116</v>
      </c>
      <c r="BE506" s="140">
        <f>IF(N506="základní",J506,0)</f>
        <v>0</v>
      </c>
      <c r="BF506" s="140">
        <f>IF(N506="snížená",J506,0)</f>
        <v>0</v>
      </c>
      <c r="BG506" s="140">
        <f>IF(N506="zákl. přenesená",J506,0)</f>
        <v>0</v>
      </c>
      <c r="BH506" s="140">
        <f>IF(N506="sníž. přenesená",J506,0)</f>
        <v>0</v>
      </c>
      <c r="BI506" s="140">
        <f>IF(N506="nulová",J506,0)</f>
        <v>0</v>
      </c>
      <c r="BJ506" s="18" t="s">
        <v>78</v>
      </c>
      <c r="BK506" s="140">
        <f>ROUND(I506*H506,2)</f>
        <v>0</v>
      </c>
      <c r="BL506" s="18" t="s">
        <v>210</v>
      </c>
      <c r="BM506" s="139" t="s">
        <v>783</v>
      </c>
    </row>
    <row r="507" spans="2:65" s="1" customFormat="1">
      <c r="B507" s="33"/>
      <c r="D507" s="141" t="s">
        <v>125</v>
      </c>
      <c r="F507" s="142" t="s">
        <v>784</v>
      </c>
      <c r="I507" s="143"/>
      <c r="L507" s="33"/>
      <c r="M507" s="144"/>
      <c r="T507" s="54"/>
      <c r="AT507" s="18" t="s">
        <v>125</v>
      </c>
      <c r="AU507" s="18" t="s">
        <v>80</v>
      </c>
    </row>
    <row r="508" spans="2:65" s="12" customFormat="1">
      <c r="B508" s="145"/>
      <c r="D508" s="146" t="s">
        <v>127</v>
      </c>
      <c r="E508" s="147" t="s">
        <v>19</v>
      </c>
      <c r="F508" s="148" t="s">
        <v>666</v>
      </c>
      <c r="H508" s="147" t="s">
        <v>19</v>
      </c>
      <c r="I508" s="149"/>
      <c r="L508" s="145"/>
      <c r="M508" s="150"/>
      <c r="T508" s="151"/>
      <c r="AT508" s="147" t="s">
        <v>127</v>
      </c>
      <c r="AU508" s="147" t="s">
        <v>80</v>
      </c>
      <c r="AV508" s="12" t="s">
        <v>78</v>
      </c>
      <c r="AW508" s="12" t="s">
        <v>31</v>
      </c>
      <c r="AX508" s="12" t="s">
        <v>70</v>
      </c>
      <c r="AY508" s="147" t="s">
        <v>116</v>
      </c>
    </row>
    <row r="509" spans="2:65" s="13" customFormat="1">
      <c r="B509" s="152"/>
      <c r="D509" s="146" t="s">
        <v>127</v>
      </c>
      <c r="E509" s="153" t="s">
        <v>19</v>
      </c>
      <c r="F509" s="154" t="s">
        <v>672</v>
      </c>
      <c r="H509" s="155">
        <v>99.84</v>
      </c>
      <c r="I509" s="156"/>
      <c r="L509" s="152"/>
      <c r="M509" s="157"/>
      <c r="T509" s="158"/>
      <c r="AT509" s="153" t="s">
        <v>127</v>
      </c>
      <c r="AU509" s="153" t="s">
        <v>80</v>
      </c>
      <c r="AV509" s="13" t="s">
        <v>80</v>
      </c>
      <c r="AW509" s="13" t="s">
        <v>31</v>
      </c>
      <c r="AX509" s="13" t="s">
        <v>70</v>
      </c>
      <c r="AY509" s="153" t="s">
        <v>116</v>
      </c>
    </row>
    <row r="510" spans="2:65" s="13" customFormat="1">
      <c r="B510" s="152"/>
      <c r="D510" s="146" t="s">
        <v>127</v>
      </c>
      <c r="E510" s="153" t="s">
        <v>19</v>
      </c>
      <c r="F510" s="154" t="s">
        <v>673</v>
      </c>
      <c r="H510" s="155">
        <v>-1.29</v>
      </c>
      <c r="I510" s="156"/>
      <c r="L510" s="152"/>
      <c r="M510" s="157"/>
      <c r="T510" s="158"/>
      <c r="AT510" s="153" t="s">
        <v>127</v>
      </c>
      <c r="AU510" s="153" t="s">
        <v>80</v>
      </c>
      <c r="AV510" s="13" t="s">
        <v>80</v>
      </c>
      <c r="AW510" s="13" t="s">
        <v>31</v>
      </c>
      <c r="AX510" s="13" t="s">
        <v>70</v>
      </c>
      <c r="AY510" s="153" t="s">
        <v>116</v>
      </c>
    </row>
    <row r="511" spans="2:65" s="14" customFormat="1">
      <c r="B511" s="159"/>
      <c r="D511" s="146" t="s">
        <v>127</v>
      </c>
      <c r="E511" s="160" t="s">
        <v>19</v>
      </c>
      <c r="F511" s="161" t="s">
        <v>130</v>
      </c>
      <c r="H511" s="162">
        <v>98.55</v>
      </c>
      <c r="I511" s="163"/>
      <c r="L511" s="159"/>
      <c r="M511" s="164"/>
      <c r="T511" s="165"/>
      <c r="AT511" s="160" t="s">
        <v>127</v>
      </c>
      <c r="AU511" s="160" t="s">
        <v>80</v>
      </c>
      <c r="AV511" s="14" t="s">
        <v>123</v>
      </c>
      <c r="AW511" s="14" t="s">
        <v>31</v>
      </c>
      <c r="AX511" s="14" t="s">
        <v>78</v>
      </c>
      <c r="AY511" s="160" t="s">
        <v>116</v>
      </c>
    </row>
    <row r="512" spans="2:65" s="1" customFormat="1" ht="24.15" customHeight="1">
      <c r="B512" s="33"/>
      <c r="C512" s="128" t="s">
        <v>785</v>
      </c>
      <c r="D512" s="128" t="s">
        <v>118</v>
      </c>
      <c r="E512" s="129" t="s">
        <v>786</v>
      </c>
      <c r="F512" s="130" t="s">
        <v>787</v>
      </c>
      <c r="G512" s="131" t="s">
        <v>206</v>
      </c>
      <c r="H512" s="132">
        <v>2.7370000000000001</v>
      </c>
      <c r="I512" s="133"/>
      <c r="J512" s="134">
        <f>ROUND(I512*H512,2)</f>
        <v>0</v>
      </c>
      <c r="K512" s="130" t="s">
        <v>122</v>
      </c>
      <c r="L512" s="33"/>
      <c r="M512" s="135" t="s">
        <v>19</v>
      </c>
      <c r="N512" s="136" t="s">
        <v>41</v>
      </c>
      <c r="P512" s="137">
        <f>O512*H512</f>
        <v>0</v>
      </c>
      <c r="Q512" s="137">
        <v>0</v>
      </c>
      <c r="R512" s="137">
        <f>Q512*H512</f>
        <v>0</v>
      </c>
      <c r="S512" s="137">
        <v>0</v>
      </c>
      <c r="T512" s="138">
        <f>S512*H512</f>
        <v>0</v>
      </c>
      <c r="AR512" s="139" t="s">
        <v>210</v>
      </c>
      <c r="AT512" s="139" t="s">
        <v>118</v>
      </c>
      <c r="AU512" s="139" t="s">
        <v>80</v>
      </c>
      <c r="AY512" s="18" t="s">
        <v>116</v>
      </c>
      <c r="BE512" s="140">
        <f>IF(N512="základní",J512,0)</f>
        <v>0</v>
      </c>
      <c r="BF512" s="140">
        <f>IF(N512="snížená",J512,0)</f>
        <v>0</v>
      </c>
      <c r="BG512" s="140">
        <f>IF(N512="zákl. přenesená",J512,0)</f>
        <v>0</v>
      </c>
      <c r="BH512" s="140">
        <f>IF(N512="sníž. přenesená",J512,0)</f>
        <v>0</v>
      </c>
      <c r="BI512" s="140">
        <f>IF(N512="nulová",J512,0)</f>
        <v>0</v>
      </c>
      <c r="BJ512" s="18" t="s">
        <v>78</v>
      </c>
      <c r="BK512" s="140">
        <f>ROUND(I512*H512,2)</f>
        <v>0</v>
      </c>
      <c r="BL512" s="18" t="s">
        <v>210</v>
      </c>
      <c r="BM512" s="139" t="s">
        <v>788</v>
      </c>
    </row>
    <row r="513" spans="2:65" s="1" customFormat="1">
      <c r="B513" s="33"/>
      <c r="D513" s="141" t="s">
        <v>125</v>
      </c>
      <c r="F513" s="142" t="s">
        <v>789</v>
      </c>
      <c r="I513" s="143"/>
      <c r="L513" s="33"/>
      <c r="M513" s="144"/>
      <c r="T513" s="54"/>
      <c r="AT513" s="18" t="s">
        <v>125</v>
      </c>
      <c r="AU513" s="18" t="s">
        <v>80</v>
      </c>
    </row>
    <row r="514" spans="2:65" s="11" customFormat="1" ht="22.8" customHeight="1">
      <c r="B514" s="116"/>
      <c r="D514" s="117" t="s">
        <v>69</v>
      </c>
      <c r="E514" s="126" t="s">
        <v>790</v>
      </c>
      <c r="F514" s="126" t="s">
        <v>791</v>
      </c>
      <c r="I514" s="119"/>
      <c r="J514" s="127">
        <f>BK514</f>
        <v>0</v>
      </c>
      <c r="L514" s="116"/>
      <c r="M514" s="121"/>
      <c r="P514" s="122">
        <f>SUM(P515:P548)</f>
        <v>0</v>
      </c>
      <c r="R514" s="122">
        <f>SUM(R515:R548)</f>
        <v>0.21950220000000001</v>
      </c>
      <c r="T514" s="123">
        <f>SUM(T515:T548)</f>
        <v>0</v>
      </c>
      <c r="AR514" s="117" t="s">
        <v>80</v>
      </c>
      <c r="AT514" s="124" t="s">
        <v>69</v>
      </c>
      <c r="AU514" s="124" t="s">
        <v>78</v>
      </c>
      <c r="AY514" s="117" t="s">
        <v>116</v>
      </c>
      <c r="BK514" s="125">
        <f>SUM(BK515:BK548)</f>
        <v>0</v>
      </c>
    </row>
    <row r="515" spans="2:65" s="1" customFormat="1" ht="16.5" customHeight="1">
      <c r="B515" s="33"/>
      <c r="C515" s="128" t="s">
        <v>792</v>
      </c>
      <c r="D515" s="128" t="s">
        <v>118</v>
      </c>
      <c r="E515" s="129" t="s">
        <v>793</v>
      </c>
      <c r="F515" s="130" t="s">
        <v>794</v>
      </c>
      <c r="G515" s="131" t="s">
        <v>121</v>
      </c>
      <c r="H515" s="132">
        <v>2.1469999999999998</v>
      </c>
      <c r="I515" s="133"/>
      <c r="J515" s="134">
        <f>ROUND(I515*H515,2)</f>
        <v>0</v>
      </c>
      <c r="K515" s="130" t="s">
        <v>19</v>
      </c>
      <c r="L515" s="33"/>
      <c r="M515" s="135" t="s">
        <v>19</v>
      </c>
      <c r="N515" s="136" t="s">
        <v>41</v>
      </c>
      <c r="P515" s="137">
        <f>O515*H515</f>
        <v>0</v>
      </c>
      <c r="Q515" s="137">
        <v>2.0000000000000002E-5</v>
      </c>
      <c r="R515" s="137">
        <f>Q515*H515</f>
        <v>4.2939999999999999E-5</v>
      </c>
      <c r="S515" s="137">
        <v>0</v>
      </c>
      <c r="T515" s="138">
        <f>S515*H515</f>
        <v>0</v>
      </c>
      <c r="AR515" s="139" t="s">
        <v>210</v>
      </c>
      <c r="AT515" s="139" t="s">
        <v>118</v>
      </c>
      <c r="AU515" s="139" t="s">
        <v>80</v>
      </c>
      <c r="AY515" s="18" t="s">
        <v>116</v>
      </c>
      <c r="BE515" s="140">
        <f>IF(N515="základní",J515,0)</f>
        <v>0</v>
      </c>
      <c r="BF515" s="140">
        <f>IF(N515="snížená",J515,0)</f>
        <v>0</v>
      </c>
      <c r="BG515" s="140">
        <f>IF(N515="zákl. přenesená",J515,0)</f>
        <v>0</v>
      </c>
      <c r="BH515" s="140">
        <f>IF(N515="sníž. přenesená",J515,0)</f>
        <v>0</v>
      </c>
      <c r="BI515" s="140">
        <f>IF(N515="nulová",J515,0)</f>
        <v>0</v>
      </c>
      <c r="BJ515" s="18" t="s">
        <v>78</v>
      </c>
      <c r="BK515" s="140">
        <f>ROUND(I515*H515,2)</f>
        <v>0</v>
      </c>
      <c r="BL515" s="18" t="s">
        <v>210</v>
      </c>
      <c r="BM515" s="139" t="s">
        <v>795</v>
      </c>
    </row>
    <row r="516" spans="2:65" s="13" customFormat="1">
      <c r="B516" s="152"/>
      <c r="D516" s="146" t="s">
        <v>127</v>
      </c>
      <c r="E516" s="153" t="s">
        <v>19</v>
      </c>
      <c r="F516" s="154" t="s">
        <v>796</v>
      </c>
      <c r="H516" s="155">
        <v>2.1469999999999998</v>
      </c>
      <c r="I516" s="156"/>
      <c r="L516" s="152"/>
      <c r="M516" s="157"/>
      <c r="T516" s="158"/>
      <c r="AT516" s="153" t="s">
        <v>127</v>
      </c>
      <c r="AU516" s="153" t="s">
        <v>80</v>
      </c>
      <c r="AV516" s="13" t="s">
        <v>80</v>
      </c>
      <c r="AW516" s="13" t="s">
        <v>31</v>
      </c>
      <c r="AX516" s="13" t="s">
        <v>70</v>
      </c>
      <c r="AY516" s="153" t="s">
        <v>116</v>
      </c>
    </row>
    <row r="517" spans="2:65" s="14" customFormat="1">
      <c r="B517" s="159"/>
      <c r="D517" s="146" t="s">
        <v>127</v>
      </c>
      <c r="E517" s="160" t="s">
        <v>19</v>
      </c>
      <c r="F517" s="161" t="s">
        <v>130</v>
      </c>
      <c r="H517" s="162">
        <v>2.1469999999999998</v>
      </c>
      <c r="I517" s="163"/>
      <c r="L517" s="159"/>
      <c r="M517" s="164"/>
      <c r="T517" s="165"/>
      <c r="AT517" s="160" t="s">
        <v>127</v>
      </c>
      <c r="AU517" s="160" t="s">
        <v>80</v>
      </c>
      <c r="AV517" s="14" t="s">
        <v>123</v>
      </c>
      <c r="AW517" s="14" t="s">
        <v>31</v>
      </c>
      <c r="AX517" s="14" t="s">
        <v>78</v>
      </c>
      <c r="AY517" s="160" t="s">
        <v>116</v>
      </c>
    </row>
    <row r="518" spans="2:65" s="1" customFormat="1" ht="21.75" customHeight="1">
      <c r="B518" s="33"/>
      <c r="C518" s="128" t="s">
        <v>797</v>
      </c>
      <c r="D518" s="128" t="s">
        <v>118</v>
      </c>
      <c r="E518" s="129" t="s">
        <v>798</v>
      </c>
      <c r="F518" s="130" t="s">
        <v>799</v>
      </c>
      <c r="G518" s="131" t="s">
        <v>349</v>
      </c>
      <c r="H518" s="132">
        <v>60</v>
      </c>
      <c r="I518" s="133"/>
      <c r="J518" s="134">
        <f>ROUND(I518*H518,2)</f>
        <v>0</v>
      </c>
      <c r="K518" s="130" t="s">
        <v>19</v>
      </c>
      <c r="L518" s="33"/>
      <c r="M518" s="135" t="s">
        <v>19</v>
      </c>
      <c r="N518" s="136" t="s">
        <v>41</v>
      </c>
      <c r="P518" s="137">
        <f>O518*H518</f>
        <v>0</v>
      </c>
      <c r="Q518" s="137">
        <v>2.0000000000000002E-5</v>
      </c>
      <c r="R518" s="137">
        <f>Q518*H518</f>
        <v>1.2000000000000001E-3</v>
      </c>
      <c r="S518" s="137">
        <v>0</v>
      </c>
      <c r="T518" s="138">
        <f>S518*H518</f>
        <v>0</v>
      </c>
      <c r="AR518" s="139" t="s">
        <v>210</v>
      </c>
      <c r="AT518" s="139" t="s">
        <v>118</v>
      </c>
      <c r="AU518" s="139" t="s">
        <v>80</v>
      </c>
      <c r="AY518" s="18" t="s">
        <v>116</v>
      </c>
      <c r="BE518" s="140">
        <f>IF(N518="základní",J518,0)</f>
        <v>0</v>
      </c>
      <c r="BF518" s="140">
        <f>IF(N518="snížená",J518,0)</f>
        <v>0</v>
      </c>
      <c r="BG518" s="140">
        <f>IF(N518="zákl. přenesená",J518,0)</f>
        <v>0</v>
      </c>
      <c r="BH518" s="140">
        <f>IF(N518="sníž. přenesená",J518,0)</f>
        <v>0</v>
      </c>
      <c r="BI518" s="140">
        <f>IF(N518="nulová",J518,0)</f>
        <v>0</v>
      </c>
      <c r="BJ518" s="18" t="s">
        <v>78</v>
      </c>
      <c r="BK518" s="140">
        <f>ROUND(I518*H518,2)</f>
        <v>0</v>
      </c>
      <c r="BL518" s="18" t="s">
        <v>210</v>
      </c>
      <c r="BM518" s="139" t="s">
        <v>800</v>
      </c>
    </row>
    <row r="519" spans="2:65" s="12" customFormat="1">
      <c r="B519" s="145"/>
      <c r="D519" s="146" t="s">
        <v>127</v>
      </c>
      <c r="E519" s="147" t="s">
        <v>19</v>
      </c>
      <c r="F519" s="148" t="s">
        <v>341</v>
      </c>
      <c r="H519" s="147" t="s">
        <v>19</v>
      </c>
      <c r="I519" s="149"/>
      <c r="L519" s="145"/>
      <c r="M519" s="150"/>
      <c r="T519" s="151"/>
      <c r="AT519" s="147" t="s">
        <v>127</v>
      </c>
      <c r="AU519" s="147" t="s">
        <v>80</v>
      </c>
      <c r="AV519" s="12" t="s">
        <v>78</v>
      </c>
      <c r="AW519" s="12" t="s">
        <v>31</v>
      </c>
      <c r="AX519" s="12" t="s">
        <v>70</v>
      </c>
      <c r="AY519" s="147" t="s">
        <v>116</v>
      </c>
    </row>
    <row r="520" spans="2:65" s="13" customFormat="1">
      <c r="B520" s="152"/>
      <c r="D520" s="146" t="s">
        <v>127</v>
      </c>
      <c r="E520" s="153" t="s">
        <v>19</v>
      </c>
      <c r="F520" s="154" t="s">
        <v>801</v>
      </c>
      <c r="H520" s="155">
        <v>60</v>
      </c>
      <c r="I520" s="156"/>
      <c r="L520" s="152"/>
      <c r="M520" s="157"/>
      <c r="T520" s="158"/>
      <c r="AT520" s="153" t="s">
        <v>127</v>
      </c>
      <c r="AU520" s="153" t="s">
        <v>80</v>
      </c>
      <c r="AV520" s="13" t="s">
        <v>80</v>
      </c>
      <c r="AW520" s="13" t="s">
        <v>31</v>
      </c>
      <c r="AX520" s="13" t="s">
        <v>70</v>
      </c>
      <c r="AY520" s="153" t="s">
        <v>116</v>
      </c>
    </row>
    <row r="521" spans="2:65" s="14" customFormat="1">
      <c r="B521" s="159"/>
      <c r="D521" s="146" t="s">
        <v>127</v>
      </c>
      <c r="E521" s="160" t="s">
        <v>19</v>
      </c>
      <c r="F521" s="161" t="s">
        <v>130</v>
      </c>
      <c r="H521" s="162">
        <v>60</v>
      </c>
      <c r="I521" s="163"/>
      <c r="L521" s="159"/>
      <c r="M521" s="164"/>
      <c r="T521" s="165"/>
      <c r="AT521" s="160" t="s">
        <v>127</v>
      </c>
      <c r="AU521" s="160" t="s">
        <v>80</v>
      </c>
      <c r="AV521" s="14" t="s">
        <v>123</v>
      </c>
      <c r="AW521" s="14" t="s">
        <v>31</v>
      </c>
      <c r="AX521" s="14" t="s">
        <v>78</v>
      </c>
      <c r="AY521" s="160" t="s">
        <v>116</v>
      </c>
    </row>
    <row r="522" spans="2:65" s="1" customFormat="1" ht="24.15" customHeight="1">
      <c r="B522" s="33"/>
      <c r="C522" s="128" t="s">
        <v>802</v>
      </c>
      <c r="D522" s="128" t="s">
        <v>118</v>
      </c>
      <c r="E522" s="129" t="s">
        <v>803</v>
      </c>
      <c r="F522" s="130" t="s">
        <v>804</v>
      </c>
      <c r="G522" s="131" t="s">
        <v>349</v>
      </c>
      <c r="H522" s="132">
        <v>204.6</v>
      </c>
      <c r="I522" s="133"/>
      <c r="J522" s="134">
        <f>ROUND(I522*H522,2)</f>
        <v>0</v>
      </c>
      <c r="K522" s="130" t="s">
        <v>19</v>
      </c>
      <c r="L522" s="33"/>
      <c r="M522" s="135" t="s">
        <v>19</v>
      </c>
      <c r="N522" s="136" t="s">
        <v>41</v>
      </c>
      <c r="P522" s="137">
        <f>O522*H522</f>
        <v>0</v>
      </c>
      <c r="Q522" s="137">
        <v>2.0000000000000002E-5</v>
      </c>
      <c r="R522" s="137">
        <f>Q522*H522</f>
        <v>4.0920000000000002E-3</v>
      </c>
      <c r="S522" s="137">
        <v>0</v>
      </c>
      <c r="T522" s="138">
        <f>S522*H522</f>
        <v>0</v>
      </c>
      <c r="AR522" s="139" t="s">
        <v>210</v>
      </c>
      <c r="AT522" s="139" t="s">
        <v>118</v>
      </c>
      <c r="AU522" s="139" t="s">
        <v>80</v>
      </c>
      <c r="AY522" s="18" t="s">
        <v>116</v>
      </c>
      <c r="BE522" s="140">
        <f>IF(N522="základní",J522,0)</f>
        <v>0</v>
      </c>
      <c r="BF522" s="140">
        <f>IF(N522="snížená",J522,0)</f>
        <v>0</v>
      </c>
      <c r="BG522" s="140">
        <f>IF(N522="zákl. přenesená",J522,0)</f>
        <v>0</v>
      </c>
      <c r="BH522" s="140">
        <f>IF(N522="sníž. přenesená",J522,0)</f>
        <v>0</v>
      </c>
      <c r="BI522" s="140">
        <f>IF(N522="nulová",J522,0)</f>
        <v>0</v>
      </c>
      <c r="BJ522" s="18" t="s">
        <v>78</v>
      </c>
      <c r="BK522" s="140">
        <f>ROUND(I522*H522,2)</f>
        <v>0</v>
      </c>
      <c r="BL522" s="18" t="s">
        <v>210</v>
      </c>
      <c r="BM522" s="139" t="s">
        <v>805</v>
      </c>
    </row>
    <row r="523" spans="2:65" s="12" customFormat="1">
      <c r="B523" s="145"/>
      <c r="D523" s="146" t="s">
        <v>127</v>
      </c>
      <c r="E523" s="147" t="s">
        <v>19</v>
      </c>
      <c r="F523" s="148" t="s">
        <v>341</v>
      </c>
      <c r="H523" s="147" t="s">
        <v>19</v>
      </c>
      <c r="I523" s="149"/>
      <c r="L523" s="145"/>
      <c r="M523" s="150"/>
      <c r="T523" s="151"/>
      <c r="AT523" s="147" t="s">
        <v>127</v>
      </c>
      <c r="AU523" s="147" t="s">
        <v>80</v>
      </c>
      <c r="AV523" s="12" t="s">
        <v>78</v>
      </c>
      <c r="AW523" s="12" t="s">
        <v>31</v>
      </c>
      <c r="AX523" s="12" t="s">
        <v>70</v>
      </c>
      <c r="AY523" s="147" t="s">
        <v>116</v>
      </c>
    </row>
    <row r="524" spans="2:65" s="13" customFormat="1">
      <c r="B524" s="152"/>
      <c r="D524" s="146" t="s">
        <v>127</v>
      </c>
      <c r="E524" s="153" t="s">
        <v>19</v>
      </c>
      <c r="F524" s="154" t="s">
        <v>806</v>
      </c>
      <c r="H524" s="155">
        <v>174.6</v>
      </c>
      <c r="I524" s="156"/>
      <c r="L524" s="152"/>
      <c r="M524" s="157"/>
      <c r="T524" s="158"/>
      <c r="AT524" s="153" t="s">
        <v>127</v>
      </c>
      <c r="AU524" s="153" t="s">
        <v>80</v>
      </c>
      <c r="AV524" s="13" t="s">
        <v>80</v>
      </c>
      <c r="AW524" s="13" t="s">
        <v>31</v>
      </c>
      <c r="AX524" s="13" t="s">
        <v>70</v>
      </c>
      <c r="AY524" s="153" t="s">
        <v>116</v>
      </c>
    </row>
    <row r="525" spans="2:65" s="12" customFormat="1">
      <c r="B525" s="145"/>
      <c r="D525" s="146" t="s">
        <v>127</v>
      </c>
      <c r="E525" s="147" t="s">
        <v>19</v>
      </c>
      <c r="F525" s="148" t="s">
        <v>807</v>
      </c>
      <c r="H525" s="147" t="s">
        <v>19</v>
      </c>
      <c r="I525" s="149"/>
      <c r="L525" s="145"/>
      <c r="M525" s="150"/>
      <c r="T525" s="151"/>
      <c r="AT525" s="147" t="s">
        <v>127</v>
      </c>
      <c r="AU525" s="147" t="s">
        <v>80</v>
      </c>
      <c r="AV525" s="12" t="s">
        <v>78</v>
      </c>
      <c r="AW525" s="12" t="s">
        <v>31</v>
      </c>
      <c r="AX525" s="12" t="s">
        <v>70</v>
      </c>
      <c r="AY525" s="147" t="s">
        <v>116</v>
      </c>
    </row>
    <row r="526" spans="2:65" s="13" customFormat="1">
      <c r="B526" s="152"/>
      <c r="D526" s="146" t="s">
        <v>127</v>
      </c>
      <c r="E526" s="153" t="s">
        <v>19</v>
      </c>
      <c r="F526" s="154" t="s">
        <v>200</v>
      </c>
      <c r="H526" s="155">
        <v>30</v>
      </c>
      <c r="I526" s="156"/>
      <c r="L526" s="152"/>
      <c r="M526" s="157"/>
      <c r="T526" s="158"/>
      <c r="AT526" s="153" t="s">
        <v>127</v>
      </c>
      <c r="AU526" s="153" t="s">
        <v>80</v>
      </c>
      <c r="AV526" s="13" t="s">
        <v>80</v>
      </c>
      <c r="AW526" s="13" t="s">
        <v>31</v>
      </c>
      <c r="AX526" s="13" t="s">
        <v>70</v>
      </c>
      <c r="AY526" s="153" t="s">
        <v>116</v>
      </c>
    </row>
    <row r="527" spans="2:65" s="14" customFormat="1">
      <c r="B527" s="159"/>
      <c r="D527" s="146" t="s">
        <v>127</v>
      </c>
      <c r="E527" s="160" t="s">
        <v>19</v>
      </c>
      <c r="F527" s="161" t="s">
        <v>130</v>
      </c>
      <c r="H527" s="162">
        <v>204.6</v>
      </c>
      <c r="I527" s="163"/>
      <c r="L527" s="159"/>
      <c r="M527" s="164"/>
      <c r="T527" s="165"/>
      <c r="AT527" s="160" t="s">
        <v>127</v>
      </c>
      <c r="AU527" s="160" t="s">
        <v>80</v>
      </c>
      <c r="AV527" s="14" t="s">
        <v>123</v>
      </c>
      <c r="AW527" s="14" t="s">
        <v>31</v>
      </c>
      <c r="AX527" s="14" t="s">
        <v>78</v>
      </c>
      <c r="AY527" s="160" t="s">
        <v>116</v>
      </c>
    </row>
    <row r="528" spans="2:65" s="1" customFormat="1" ht="21.75" customHeight="1">
      <c r="B528" s="33"/>
      <c r="C528" s="128" t="s">
        <v>808</v>
      </c>
      <c r="D528" s="128" t="s">
        <v>118</v>
      </c>
      <c r="E528" s="129" t="s">
        <v>809</v>
      </c>
      <c r="F528" s="130" t="s">
        <v>810</v>
      </c>
      <c r="G528" s="131" t="s">
        <v>349</v>
      </c>
      <c r="H528" s="132">
        <v>635.33299999999997</v>
      </c>
      <c r="I528" s="133"/>
      <c r="J528" s="134">
        <f>ROUND(I528*H528,2)</f>
        <v>0</v>
      </c>
      <c r="K528" s="130" t="s">
        <v>19</v>
      </c>
      <c r="L528" s="33"/>
      <c r="M528" s="135" t="s">
        <v>19</v>
      </c>
      <c r="N528" s="136" t="s">
        <v>41</v>
      </c>
      <c r="P528" s="137">
        <f>O528*H528</f>
        <v>0</v>
      </c>
      <c r="Q528" s="137">
        <v>2.0000000000000002E-5</v>
      </c>
      <c r="R528" s="137">
        <f>Q528*H528</f>
        <v>1.270666E-2</v>
      </c>
      <c r="S528" s="137">
        <v>0</v>
      </c>
      <c r="T528" s="138">
        <f>S528*H528</f>
        <v>0</v>
      </c>
      <c r="AR528" s="139" t="s">
        <v>210</v>
      </c>
      <c r="AT528" s="139" t="s">
        <v>118</v>
      </c>
      <c r="AU528" s="139" t="s">
        <v>80</v>
      </c>
      <c r="AY528" s="18" t="s">
        <v>116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s="18" t="s">
        <v>78</v>
      </c>
      <c r="BK528" s="140">
        <f>ROUND(I528*H528,2)</f>
        <v>0</v>
      </c>
      <c r="BL528" s="18" t="s">
        <v>210</v>
      </c>
      <c r="BM528" s="139" t="s">
        <v>811</v>
      </c>
    </row>
    <row r="529" spans="2:65" s="12" customFormat="1">
      <c r="B529" s="145"/>
      <c r="D529" s="146" t="s">
        <v>127</v>
      </c>
      <c r="E529" s="147" t="s">
        <v>19</v>
      </c>
      <c r="F529" s="148" t="s">
        <v>341</v>
      </c>
      <c r="H529" s="147" t="s">
        <v>19</v>
      </c>
      <c r="I529" s="149"/>
      <c r="L529" s="145"/>
      <c r="M529" s="150"/>
      <c r="T529" s="151"/>
      <c r="AT529" s="147" t="s">
        <v>127</v>
      </c>
      <c r="AU529" s="147" t="s">
        <v>80</v>
      </c>
      <c r="AV529" s="12" t="s">
        <v>78</v>
      </c>
      <c r="AW529" s="12" t="s">
        <v>31</v>
      </c>
      <c r="AX529" s="12" t="s">
        <v>70</v>
      </c>
      <c r="AY529" s="147" t="s">
        <v>116</v>
      </c>
    </row>
    <row r="530" spans="2:65" s="12" customFormat="1">
      <c r="B530" s="145"/>
      <c r="D530" s="146" t="s">
        <v>127</v>
      </c>
      <c r="E530" s="147" t="s">
        <v>19</v>
      </c>
      <c r="F530" s="148" t="s">
        <v>812</v>
      </c>
      <c r="H530" s="147" t="s">
        <v>19</v>
      </c>
      <c r="I530" s="149"/>
      <c r="L530" s="145"/>
      <c r="M530" s="150"/>
      <c r="T530" s="151"/>
      <c r="AT530" s="147" t="s">
        <v>127</v>
      </c>
      <c r="AU530" s="147" t="s">
        <v>80</v>
      </c>
      <c r="AV530" s="12" t="s">
        <v>78</v>
      </c>
      <c r="AW530" s="12" t="s">
        <v>31</v>
      </c>
      <c r="AX530" s="12" t="s">
        <v>70</v>
      </c>
      <c r="AY530" s="147" t="s">
        <v>116</v>
      </c>
    </row>
    <row r="531" spans="2:65" s="13" customFormat="1">
      <c r="B531" s="152"/>
      <c r="D531" s="146" t="s">
        <v>127</v>
      </c>
      <c r="E531" s="153" t="s">
        <v>19</v>
      </c>
      <c r="F531" s="154" t="s">
        <v>813</v>
      </c>
      <c r="H531" s="155">
        <v>404.55</v>
      </c>
      <c r="I531" s="156"/>
      <c r="L531" s="152"/>
      <c r="M531" s="157"/>
      <c r="T531" s="158"/>
      <c r="AT531" s="153" t="s">
        <v>127</v>
      </c>
      <c r="AU531" s="153" t="s">
        <v>80</v>
      </c>
      <c r="AV531" s="13" t="s">
        <v>80</v>
      </c>
      <c r="AW531" s="13" t="s">
        <v>31</v>
      </c>
      <c r="AX531" s="13" t="s">
        <v>70</v>
      </c>
      <c r="AY531" s="153" t="s">
        <v>116</v>
      </c>
    </row>
    <row r="532" spans="2:65" s="12" customFormat="1">
      <c r="B532" s="145"/>
      <c r="D532" s="146" t="s">
        <v>127</v>
      </c>
      <c r="E532" s="147" t="s">
        <v>19</v>
      </c>
      <c r="F532" s="148" t="s">
        <v>814</v>
      </c>
      <c r="H532" s="147" t="s">
        <v>19</v>
      </c>
      <c r="I532" s="149"/>
      <c r="L532" s="145"/>
      <c r="M532" s="150"/>
      <c r="T532" s="151"/>
      <c r="AT532" s="147" t="s">
        <v>127</v>
      </c>
      <c r="AU532" s="147" t="s">
        <v>80</v>
      </c>
      <c r="AV532" s="12" t="s">
        <v>78</v>
      </c>
      <c r="AW532" s="12" t="s">
        <v>31</v>
      </c>
      <c r="AX532" s="12" t="s">
        <v>70</v>
      </c>
      <c r="AY532" s="147" t="s">
        <v>116</v>
      </c>
    </row>
    <row r="533" spans="2:65" s="13" customFormat="1">
      <c r="B533" s="152"/>
      <c r="D533" s="146" t="s">
        <v>127</v>
      </c>
      <c r="E533" s="153" t="s">
        <v>19</v>
      </c>
      <c r="F533" s="154" t="s">
        <v>815</v>
      </c>
      <c r="H533" s="155">
        <v>180.78299999999999</v>
      </c>
      <c r="I533" s="156"/>
      <c r="L533" s="152"/>
      <c r="M533" s="157"/>
      <c r="T533" s="158"/>
      <c r="AT533" s="153" t="s">
        <v>127</v>
      </c>
      <c r="AU533" s="153" t="s">
        <v>80</v>
      </c>
      <c r="AV533" s="13" t="s">
        <v>80</v>
      </c>
      <c r="AW533" s="13" t="s">
        <v>31</v>
      </c>
      <c r="AX533" s="13" t="s">
        <v>70</v>
      </c>
      <c r="AY533" s="153" t="s">
        <v>116</v>
      </c>
    </row>
    <row r="534" spans="2:65" s="12" customFormat="1">
      <c r="B534" s="145"/>
      <c r="D534" s="146" t="s">
        <v>127</v>
      </c>
      <c r="E534" s="147" t="s">
        <v>19</v>
      </c>
      <c r="F534" s="148" t="s">
        <v>807</v>
      </c>
      <c r="H534" s="147" t="s">
        <v>19</v>
      </c>
      <c r="I534" s="149"/>
      <c r="L534" s="145"/>
      <c r="M534" s="150"/>
      <c r="T534" s="151"/>
      <c r="AT534" s="147" t="s">
        <v>127</v>
      </c>
      <c r="AU534" s="147" t="s">
        <v>80</v>
      </c>
      <c r="AV534" s="12" t="s">
        <v>78</v>
      </c>
      <c r="AW534" s="12" t="s">
        <v>31</v>
      </c>
      <c r="AX534" s="12" t="s">
        <v>70</v>
      </c>
      <c r="AY534" s="147" t="s">
        <v>116</v>
      </c>
    </row>
    <row r="535" spans="2:65" s="13" customFormat="1">
      <c r="B535" s="152"/>
      <c r="D535" s="146" t="s">
        <v>127</v>
      </c>
      <c r="E535" s="153" t="s">
        <v>19</v>
      </c>
      <c r="F535" s="154" t="s">
        <v>575</v>
      </c>
      <c r="H535" s="155">
        <v>50</v>
      </c>
      <c r="I535" s="156"/>
      <c r="L535" s="152"/>
      <c r="M535" s="157"/>
      <c r="T535" s="158"/>
      <c r="AT535" s="153" t="s">
        <v>127</v>
      </c>
      <c r="AU535" s="153" t="s">
        <v>80</v>
      </c>
      <c r="AV535" s="13" t="s">
        <v>80</v>
      </c>
      <c r="AW535" s="13" t="s">
        <v>31</v>
      </c>
      <c r="AX535" s="13" t="s">
        <v>70</v>
      </c>
      <c r="AY535" s="153" t="s">
        <v>116</v>
      </c>
    </row>
    <row r="536" spans="2:65" s="14" customFormat="1">
      <c r="B536" s="159"/>
      <c r="D536" s="146" t="s">
        <v>127</v>
      </c>
      <c r="E536" s="160" t="s">
        <v>19</v>
      </c>
      <c r="F536" s="161" t="s">
        <v>130</v>
      </c>
      <c r="H536" s="162">
        <v>635.33299999999997</v>
      </c>
      <c r="I536" s="163"/>
      <c r="L536" s="159"/>
      <c r="M536" s="164"/>
      <c r="T536" s="165"/>
      <c r="AT536" s="160" t="s">
        <v>127</v>
      </c>
      <c r="AU536" s="160" t="s">
        <v>80</v>
      </c>
      <c r="AV536" s="14" t="s">
        <v>123</v>
      </c>
      <c r="AW536" s="14" t="s">
        <v>31</v>
      </c>
      <c r="AX536" s="14" t="s">
        <v>78</v>
      </c>
      <c r="AY536" s="160" t="s">
        <v>116</v>
      </c>
    </row>
    <row r="537" spans="2:65" s="1" customFormat="1" ht="16.5" customHeight="1">
      <c r="B537" s="33"/>
      <c r="C537" s="128" t="s">
        <v>816</v>
      </c>
      <c r="D537" s="128" t="s">
        <v>118</v>
      </c>
      <c r="E537" s="129" t="s">
        <v>817</v>
      </c>
      <c r="F537" s="130" t="s">
        <v>818</v>
      </c>
      <c r="G537" s="131" t="s">
        <v>149</v>
      </c>
      <c r="H537" s="132">
        <v>59.03</v>
      </c>
      <c r="I537" s="133"/>
      <c r="J537" s="134">
        <f>ROUND(I537*H537,2)</f>
        <v>0</v>
      </c>
      <c r="K537" s="130" t="s">
        <v>19</v>
      </c>
      <c r="L537" s="33"/>
      <c r="M537" s="135" t="s">
        <v>19</v>
      </c>
      <c r="N537" s="136" t="s">
        <v>41</v>
      </c>
      <c r="P537" s="137">
        <f>O537*H537</f>
        <v>0</v>
      </c>
      <c r="Q537" s="137">
        <v>2.0000000000000002E-5</v>
      </c>
      <c r="R537" s="137">
        <f>Q537*H537</f>
        <v>1.1806000000000002E-3</v>
      </c>
      <c r="S537" s="137">
        <v>0</v>
      </c>
      <c r="T537" s="138">
        <f>S537*H537</f>
        <v>0</v>
      </c>
      <c r="AR537" s="139" t="s">
        <v>210</v>
      </c>
      <c r="AT537" s="139" t="s">
        <v>118</v>
      </c>
      <c r="AU537" s="139" t="s">
        <v>80</v>
      </c>
      <c r="AY537" s="18" t="s">
        <v>116</v>
      </c>
      <c r="BE537" s="140">
        <f>IF(N537="základní",J537,0)</f>
        <v>0</v>
      </c>
      <c r="BF537" s="140">
        <f>IF(N537="snížená",J537,0)</f>
        <v>0</v>
      </c>
      <c r="BG537" s="140">
        <f>IF(N537="zákl. přenesená",J537,0)</f>
        <v>0</v>
      </c>
      <c r="BH537" s="140">
        <f>IF(N537="sníž. přenesená",J537,0)</f>
        <v>0</v>
      </c>
      <c r="BI537" s="140">
        <f>IF(N537="nulová",J537,0)</f>
        <v>0</v>
      </c>
      <c r="BJ537" s="18" t="s">
        <v>78</v>
      </c>
      <c r="BK537" s="140">
        <f>ROUND(I537*H537,2)</f>
        <v>0</v>
      </c>
      <c r="BL537" s="18" t="s">
        <v>210</v>
      </c>
      <c r="BM537" s="139" t="s">
        <v>819</v>
      </c>
    </row>
    <row r="538" spans="2:65" s="12" customFormat="1">
      <c r="B538" s="145"/>
      <c r="D538" s="146" t="s">
        <v>127</v>
      </c>
      <c r="E538" s="147" t="s">
        <v>19</v>
      </c>
      <c r="F538" s="148" t="s">
        <v>651</v>
      </c>
      <c r="H538" s="147" t="s">
        <v>19</v>
      </c>
      <c r="I538" s="149"/>
      <c r="L538" s="145"/>
      <c r="M538" s="150"/>
      <c r="T538" s="151"/>
      <c r="AT538" s="147" t="s">
        <v>127</v>
      </c>
      <c r="AU538" s="147" t="s">
        <v>80</v>
      </c>
      <c r="AV538" s="12" t="s">
        <v>78</v>
      </c>
      <c r="AW538" s="12" t="s">
        <v>31</v>
      </c>
      <c r="AX538" s="12" t="s">
        <v>70</v>
      </c>
      <c r="AY538" s="147" t="s">
        <v>116</v>
      </c>
    </row>
    <row r="539" spans="2:65" s="13" customFormat="1">
      <c r="B539" s="152"/>
      <c r="D539" s="146" t="s">
        <v>127</v>
      </c>
      <c r="E539" s="153" t="s">
        <v>19</v>
      </c>
      <c r="F539" s="154" t="s">
        <v>820</v>
      </c>
      <c r="H539" s="155">
        <v>59.03</v>
      </c>
      <c r="I539" s="156"/>
      <c r="L539" s="152"/>
      <c r="M539" s="157"/>
      <c r="T539" s="158"/>
      <c r="AT539" s="153" t="s">
        <v>127</v>
      </c>
      <c r="AU539" s="153" t="s">
        <v>80</v>
      </c>
      <c r="AV539" s="13" t="s">
        <v>80</v>
      </c>
      <c r="AW539" s="13" t="s">
        <v>31</v>
      </c>
      <c r="AX539" s="13" t="s">
        <v>70</v>
      </c>
      <c r="AY539" s="153" t="s">
        <v>116</v>
      </c>
    </row>
    <row r="540" spans="2:65" s="14" customFormat="1">
      <c r="B540" s="159"/>
      <c r="D540" s="146" t="s">
        <v>127</v>
      </c>
      <c r="E540" s="160" t="s">
        <v>19</v>
      </c>
      <c r="F540" s="161" t="s">
        <v>130</v>
      </c>
      <c r="H540" s="162">
        <v>59.03</v>
      </c>
      <c r="I540" s="163"/>
      <c r="L540" s="159"/>
      <c r="M540" s="164"/>
      <c r="T540" s="165"/>
      <c r="AT540" s="160" t="s">
        <v>127</v>
      </c>
      <c r="AU540" s="160" t="s">
        <v>80</v>
      </c>
      <c r="AV540" s="14" t="s">
        <v>123</v>
      </c>
      <c r="AW540" s="14" t="s">
        <v>31</v>
      </c>
      <c r="AX540" s="14" t="s">
        <v>78</v>
      </c>
      <c r="AY540" s="160" t="s">
        <v>116</v>
      </c>
    </row>
    <row r="541" spans="2:65" s="1" customFormat="1" ht="24.15" customHeight="1">
      <c r="B541" s="33"/>
      <c r="C541" s="128" t="s">
        <v>821</v>
      </c>
      <c r="D541" s="128" t="s">
        <v>118</v>
      </c>
      <c r="E541" s="129" t="s">
        <v>822</v>
      </c>
      <c r="F541" s="130" t="s">
        <v>823</v>
      </c>
      <c r="G541" s="131" t="s">
        <v>144</v>
      </c>
      <c r="H541" s="132">
        <v>7</v>
      </c>
      <c r="I541" s="133"/>
      <c r="J541" s="134">
        <f>ROUND(I541*H541,2)</f>
        <v>0</v>
      </c>
      <c r="K541" s="130" t="s">
        <v>19</v>
      </c>
      <c r="L541" s="33"/>
      <c r="M541" s="135" t="s">
        <v>19</v>
      </c>
      <c r="N541" s="136" t="s">
        <v>41</v>
      </c>
      <c r="P541" s="137">
        <f>O541*H541</f>
        <v>0</v>
      </c>
      <c r="Q541" s="137">
        <v>2.0000000000000002E-5</v>
      </c>
      <c r="R541" s="137">
        <f>Q541*H541</f>
        <v>1.4000000000000001E-4</v>
      </c>
      <c r="S541" s="137">
        <v>0</v>
      </c>
      <c r="T541" s="138">
        <f>S541*H541</f>
        <v>0</v>
      </c>
      <c r="AR541" s="139" t="s">
        <v>210</v>
      </c>
      <c r="AT541" s="139" t="s">
        <v>118</v>
      </c>
      <c r="AU541" s="139" t="s">
        <v>80</v>
      </c>
      <c r="AY541" s="18" t="s">
        <v>116</v>
      </c>
      <c r="BE541" s="140">
        <f>IF(N541="základní",J541,0)</f>
        <v>0</v>
      </c>
      <c r="BF541" s="140">
        <f>IF(N541="snížená",J541,0)</f>
        <v>0</v>
      </c>
      <c r="BG541" s="140">
        <f>IF(N541="zákl. přenesená",J541,0)</f>
        <v>0</v>
      </c>
      <c r="BH541" s="140">
        <f>IF(N541="sníž. přenesená",J541,0)</f>
        <v>0</v>
      </c>
      <c r="BI541" s="140">
        <f>IF(N541="nulová",J541,0)</f>
        <v>0</v>
      </c>
      <c r="BJ541" s="18" t="s">
        <v>78</v>
      </c>
      <c r="BK541" s="140">
        <f>ROUND(I541*H541,2)</f>
        <v>0</v>
      </c>
      <c r="BL541" s="18" t="s">
        <v>210</v>
      </c>
      <c r="BM541" s="139" t="s">
        <v>824</v>
      </c>
    </row>
    <row r="542" spans="2:65" s="1" customFormat="1" ht="124.8">
      <c r="B542" s="33"/>
      <c r="D542" s="146" t="s">
        <v>363</v>
      </c>
      <c r="F542" s="187" t="s">
        <v>825</v>
      </c>
      <c r="I542" s="143"/>
      <c r="L542" s="33"/>
      <c r="M542" s="144"/>
      <c r="T542" s="54"/>
      <c r="AT542" s="18" t="s">
        <v>363</v>
      </c>
      <c r="AU542" s="18" t="s">
        <v>80</v>
      </c>
    </row>
    <row r="543" spans="2:65" s="13" customFormat="1">
      <c r="B543" s="152"/>
      <c r="D543" s="146" t="s">
        <v>127</v>
      </c>
      <c r="E543" s="153" t="s">
        <v>19</v>
      </c>
      <c r="F543" s="154" t="s">
        <v>158</v>
      </c>
      <c r="H543" s="155">
        <v>7</v>
      </c>
      <c r="I543" s="156"/>
      <c r="L543" s="152"/>
      <c r="M543" s="157"/>
      <c r="T543" s="158"/>
      <c r="AT543" s="153" t="s">
        <v>127</v>
      </c>
      <c r="AU543" s="153" t="s">
        <v>80</v>
      </c>
      <c r="AV543" s="13" t="s">
        <v>80</v>
      </c>
      <c r="AW543" s="13" t="s">
        <v>31</v>
      </c>
      <c r="AX543" s="13" t="s">
        <v>78</v>
      </c>
      <c r="AY543" s="153" t="s">
        <v>116</v>
      </c>
    </row>
    <row r="544" spans="2:65" s="1" customFormat="1" ht="16.5" customHeight="1">
      <c r="B544" s="33"/>
      <c r="C544" s="128" t="s">
        <v>826</v>
      </c>
      <c r="D544" s="128" t="s">
        <v>118</v>
      </c>
      <c r="E544" s="129" t="s">
        <v>827</v>
      </c>
      <c r="F544" s="130" t="s">
        <v>828</v>
      </c>
      <c r="G544" s="131" t="s">
        <v>144</v>
      </c>
      <c r="H544" s="132">
        <v>7</v>
      </c>
      <c r="I544" s="133"/>
      <c r="J544" s="134">
        <f>ROUND(I544*H544,2)</f>
        <v>0</v>
      </c>
      <c r="K544" s="130" t="s">
        <v>19</v>
      </c>
      <c r="L544" s="33"/>
      <c r="M544" s="135" t="s">
        <v>19</v>
      </c>
      <c r="N544" s="136" t="s">
        <v>41</v>
      </c>
      <c r="P544" s="137">
        <f>O544*H544</f>
        <v>0</v>
      </c>
      <c r="Q544" s="137">
        <v>2.0000000000000002E-5</v>
      </c>
      <c r="R544" s="137">
        <f>Q544*H544</f>
        <v>1.4000000000000001E-4</v>
      </c>
      <c r="S544" s="137">
        <v>0</v>
      </c>
      <c r="T544" s="138">
        <f>S544*H544</f>
        <v>0</v>
      </c>
      <c r="AR544" s="139" t="s">
        <v>210</v>
      </c>
      <c r="AT544" s="139" t="s">
        <v>118</v>
      </c>
      <c r="AU544" s="139" t="s">
        <v>80</v>
      </c>
      <c r="AY544" s="18" t="s">
        <v>116</v>
      </c>
      <c r="BE544" s="140">
        <f>IF(N544="základní",J544,0)</f>
        <v>0</v>
      </c>
      <c r="BF544" s="140">
        <f>IF(N544="snížená",J544,0)</f>
        <v>0</v>
      </c>
      <c r="BG544" s="140">
        <f>IF(N544="zákl. přenesená",J544,0)</f>
        <v>0</v>
      </c>
      <c r="BH544" s="140">
        <f>IF(N544="sníž. přenesená",J544,0)</f>
        <v>0</v>
      </c>
      <c r="BI544" s="140">
        <f>IF(N544="nulová",J544,0)</f>
        <v>0</v>
      </c>
      <c r="BJ544" s="18" t="s">
        <v>78</v>
      </c>
      <c r="BK544" s="140">
        <f>ROUND(I544*H544,2)</f>
        <v>0</v>
      </c>
      <c r="BL544" s="18" t="s">
        <v>210</v>
      </c>
      <c r="BM544" s="139" t="s">
        <v>829</v>
      </c>
    </row>
    <row r="545" spans="2:65" s="13" customFormat="1">
      <c r="B545" s="152"/>
      <c r="D545" s="146" t="s">
        <v>127</v>
      </c>
      <c r="E545" s="153" t="s">
        <v>19</v>
      </c>
      <c r="F545" s="154" t="s">
        <v>158</v>
      </c>
      <c r="H545" s="155">
        <v>7</v>
      </c>
      <c r="I545" s="156"/>
      <c r="L545" s="152"/>
      <c r="M545" s="157"/>
      <c r="T545" s="158"/>
      <c r="AT545" s="153" t="s">
        <v>127</v>
      </c>
      <c r="AU545" s="153" t="s">
        <v>80</v>
      </c>
      <c r="AV545" s="13" t="s">
        <v>80</v>
      </c>
      <c r="AW545" s="13" t="s">
        <v>31</v>
      </c>
      <c r="AX545" s="13" t="s">
        <v>78</v>
      </c>
      <c r="AY545" s="153" t="s">
        <v>116</v>
      </c>
    </row>
    <row r="546" spans="2:65" s="1" customFormat="1" ht="24.15" customHeight="1">
      <c r="B546" s="33"/>
      <c r="C546" s="128" t="s">
        <v>830</v>
      </c>
      <c r="D546" s="128" t="s">
        <v>118</v>
      </c>
      <c r="E546" s="129" t="s">
        <v>831</v>
      </c>
      <c r="F546" s="130" t="s">
        <v>832</v>
      </c>
      <c r="G546" s="131" t="s">
        <v>206</v>
      </c>
      <c r="H546" s="132">
        <v>1</v>
      </c>
      <c r="I546" s="133"/>
      <c r="J546" s="134">
        <f>ROUND(I546*H546,2)</f>
        <v>0</v>
      </c>
      <c r="K546" s="130" t="s">
        <v>19</v>
      </c>
      <c r="L546" s="33"/>
      <c r="M546" s="135" t="s">
        <v>19</v>
      </c>
      <c r="N546" s="136" t="s">
        <v>41</v>
      </c>
      <c r="P546" s="137">
        <f>O546*H546</f>
        <v>0</v>
      </c>
      <c r="Q546" s="137">
        <v>0.2</v>
      </c>
      <c r="R546" s="137">
        <f>Q546*H546</f>
        <v>0.2</v>
      </c>
      <c r="S546" s="137">
        <v>0</v>
      </c>
      <c r="T546" s="138">
        <f>S546*H546</f>
        <v>0</v>
      </c>
      <c r="AR546" s="139" t="s">
        <v>210</v>
      </c>
      <c r="AT546" s="139" t="s">
        <v>118</v>
      </c>
      <c r="AU546" s="139" t="s">
        <v>80</v>
      </c>
      <c r="AY546" s="18" t="s">
        <v>116</v>
      </c>
      <c r="BE546" s="140">
        <f>IF(N546="základní",J546,0)</f>
        <v>0</v>
      </c>
      <c r="BF546" s="140">
        <f>IF(N546="snížená",J546,0)</f>
        <v>0</v>
      </c>
      <c r="BG546" s="140">
        <f>IF(N546="zákl. přenesená",J546,0)</f>
        <v>0</v>
      </c>
      <c r="BH546" s="140">
        <f>IF(N546="sníž. přenesená",J546,0)</f>
        <v>0</v>
      </c>
      <c r="BI546" s="140">
        <f>IF(N546="nulová",J546,0)</f>
        <v>0</v>
      </c>
      <c r="BJ546" s="18" t="s">
        <v>78</v>
      </c>
      <c r="BK546" s="140">
        <f>ROUND(I546*H546,2)</f>
        <v>0</v>
      </c>
      <c r="BL546" s="18" t="s">
        <v>210</v>
      </c>
      <c r="BM546" s="139" t="s">
        <v>833</v>
      </c>
    </row>
    <row r="547" spans="2:65" s="13" customFormat="1">
      <c r="B547" s="152"/>
      <c r="D547" s="146" t="s">
        <v>127</v>
      </c>
      <c r="E547" s="153" t="s">
        <v>19</v>
      </c>
      <c r="F547" s="154" t="s">
        <v>78</v>
      </c>
      <c r="H547" s="155">
        <v>1</v>
      </c>
      <c r="I547" s="156"/>
      <c r="L547" s="152"/>
      <c r="M547" s="157"/>
      <c r="T547" s="158"/>
      <c r="AT547" s="153" t="s">
        <v>127</v>
      </c>
      <c r="AU547" s="153" t="s">
        <v>80</v>
      </c>
      <c r="AV547" s="13" t="s">
        <v>80</v>
      </c>
      <c r="AW547" s="13" t="s">
        <v>31</v>
      </c>
      <c r="AX547" s="13" t="s">
        <v>70</v>
      </c>
      <c r="AY547" s="153" t="s">
        <v>116</v>
      </c>
    </row>
    <row r="548" spans="2:65" s="14" customFormat="1">
      <c r="B548" s="159"/>
      <c r="D548" s="146" t="s">
        <v>127</v>
      </c>
      <c r="E548" s="160" t="s">
        <v>19</v>
      </c>
      <c r="F548" s="161" t="s">
        <v>130</v>
      </c>
      <c r="H548" s="162">
        <v>1</v>
      </c>
      <c r="I548" s="163"/>
      <c r="L548" s="159"/>
      <c r="M548" s="164"/>
      <c r="T548" s="165"/>
      <c r="AT548" s="160" t="s">
        <v>127</v>
      </c>
      <c r="AU548" s="160" t="s">
        <v>80</v>
      </c>
      <c r="AV548" s="14" t="s">
        <v>123</v>
      </c>
      <c r="AW548" s="14" t="s">
        <v>31</v>
      </c>
      <c r="AX548" s="14" t="s">
        <v>78</v>
      </c>
      <c r="AY548" s="160" t="s">
        <v>116</v>
      </c>
    </row>
    <row r="549" spans="2:65" s="11" customFormat="1" ht="25.95" customHeight="1">
      <c r="B549" s="116"/>
      <c r="D549" s="117" t="s">
        <v>69</v>
      </c>
      <c r="E549" s="118" t="s">
        <v>328</v>
      </c>
      <c r="F549" s="118" t="s">
        <v>834</v>
      </c>
      <c r="I549" s="119"/>
      <c r="J549" s="120">
        <f>BK549</f>
        <v>0</v>
      </c>
      <c r="L549" s="116"/>
      <c r="M549" s="121"/>
      <c r="P549" s="122">
        <f>P550</f>
        <v>0</v>
      </c>
      <c r="R549" s="122">
        <f>R550</f>
        <v>0</v>
      </c>
      <c r="T549" s="123">
        <f>T550</f>
        <v>0</v>
      </c>
      <c r="AR549" s="117" t="s">
        <v>137</v>
      </c>
      <c r="AT549" s="124" t="s">
        <v>69</v>
      </c>
      <c r="AU549" s="124" t="s">
        <v>70</v>
      </c>
      <c r="AY549" s="117" t="s">
        <v>116</v>
      </c>
      <c r="BK549" s="125">
        <f>BK550</f>
        <v>0</v>
      </c>
    </row>
    <row r="550" spans="2:65" s="11" customFormat="1" ht="22.8" customHeight="1">
      <c r="B550" s="116"/>
      <c r="D550" s="117" t="s">
        <v>69</v>
      </c>
      <c r="E550" s="126" t="s">
        <v>835</v>
      </c>
      <c r="F550" s="126" t="s">
        <v>836</v>
      </c>
      <c r="I550" s="119"/>
      <c r="J550" s="127">
        <f>BK550</f>
        <v>0</v>
      </c>
      <c r="L550" s="116"/>
      <c r="M550" s="121"/>
      <c r="P550" s="122">
        <f>SUM(P551:P554)</f>
        <v>0</v>
      </c>
      <c r="R550" s="122">
        <f>SUM(R551:R554)</f>
        <v>0</v>
      </c>
      <c r="T550" s="123">
        <f>SUM(T551:T554)</f>
        <v>0</v>
      </c>
      <c r="AR550" s="117" t="s">
        <v>137</v>
      </c>
      <c r="AT550" s="124" t="s">
        <v>69</v>
      </c>
      <c r="AU550" s="124" t="s">
        <v>78</v>
      </c>
      <c r="AY550" s="117" t="s">
        <v>116</v>
      </c>
      <c r="BK550" s="125">
        <f>SUM(BK551:BK554)</f>
        <v>0</v>
      </c>
    </row>
    <row r="551" spans="2:65" s="1" customFormat="1" ht="16.5" customHeight="1">
      <c r="B551" s="33"/>
      <c r="C551" s="128" t="s">
        <v>837</v>
      </c>
      <c r="D551" s="128" t="s">
        <v>118</v>
      </c>
      <c r="E551" s="129" t="s">
        <v>838</v>
      </c>
      <c r="F551" s="130" t="s">
        <v>839</v>
      </c>
      <c r="G551" s="131" t="s">
        <v>140</v>
      </c>
      <c r="H551" s="132">
        <v>3</v>
      </c>
      <c r="I551" s="133"/>
      <c r="J551" s="134">
        <f>ROUND(I551*H551,2)</f>
        <v>0</v>
      </c>
      <c r="K551" s="130" t="s">
        <v>19</v>
      </c>
      <c r="L551" s="33"/>
      <c r="M551" s="135" t="s">
        <v>19</v>
      </c>
      <c r="N551" s="136" t="s">
        <v>41</v>
      </c>
      <c r="P551" s="137">
        <f>O551*H551</f>
        <v>0</v>
      </c>
      <c r="Q551" s="137">
        <v>0</v>
      </c>
      <c r="R551" s="137">
        <f>Q551*H551</f>
        <v>0</v>
      </c>
      <c r="S551" s="137">
        <v>0</v>
      </c>
      <c r="T551" s="138">
        <f>S551*H551</f>
        <v>0</v>
      </c>
      <c r="AR551" s="139" t="s">
        <v>653</v>
      </c>
      <c r="AT551" s="139" t="s">
        <v>118</v>
      </c>
      <c r="AU551" s="139" t="s">
        <v>80</v>
      </c>
      <c r="AY551" s="18" t="s">
        <v>116</v>
      </c>
      <c r="BE551" s="140">
        <f>IF(N551="základní",J551,0)</f>
        <v>0</v>
      </c>
      <c r="BF551" s="140">
        <f>IF(N551="snížená",J551,0)</f>
        <v>0</v>
      </c>
      <c r="BG551" s="140">
        <f>IF(N551="zákl. přenesená",J551,0)</f>
        <v>0</v>
      </c>
      <c r="BH551" s="140">
        <f>IF(N551="sníž. přenesená",J551,0)</f>
        <v>0</v>
      </c>
      <c r="BI551" s="140">
        <f>IF(N551="nulová",J551,0)</f>
        <v>0</v>
      </c>
      <c r="BJ551" s="18" t="s">
        <v>78</v>
      </c>
      <c r="BK551" s="140">
        <f>ROUND(I551*H551,2)</f>
        <v>0</v>
      </c>
      <c r="BL551" s="18" t="s">
        <v>653</v>
      </c>
      <c r="BM551" s="139" t="s">
        <v>840</v>
      </c>
    </row>
    <row r="552" spans="2:65" s="13" customFormat="1">
      <c r="B552" s="152"/>
      <c r="D552" s="146" t="s">
        <v>127</v>
      </c>
      <c r="E552" s="153" t="s">
        <v>19</v>
      </c>
      <c r="F552" s="154" t="s">
        <v>137</v>
      </c>
      <c r="H552" s="155">
        <v>3</v>
      </c>
      <c r="I552" s="156"/>
      <c r="L552" s="152"/>
      <c r="M552" s="157"/>
      <c r="T552" s="158"/>
      <c r="AT552" s="153" t="s">
        <v>127</v>
      </c>
      <c r="AU552" s="153" t="s">
        <v>80</v>
      </c>
      <c r="AV552" s="13" t="s">
        <v>80</v>
      </c>
      <c r="AW552" s="13" t="s">
        <v>31</v>
      </c>
      <c r="AX552" s="13" t="s">
        <v>78</v>
      </c>
      <c r="AY552" s="153" t="s">
        <v>116</v>
      </c>
    </row>
    <row r="553" spans="2:65" s="1" customFormat="1" ht="16.5" customHeight="1">
      <c r="B553" s="33"/>
      <c r="C553" s="128" t="s">
        <v>841</v>
      </c>
      <c r="D553" s="128" t="s">
        <v>118</v>
      </c>
      <c r="E553" s="129" t="s">
        <v>842</v>
      </c>
      <c r="F553" s="130" t="s">
        <v>843</v>
      </c>
      <c r="G553" s="131" t="s">
        <v>144</v>
      </c>
      <c r="H553" s="132">
        <v>1</v>
      </c>
      <c r="I553" s="133"/>
      <c r="J553" s="134">
        <f>ROUND(I553*H553,2)</f>
        <v>0</v>
      </c>
      <c r="K553" s="130" t="s">
        <v>19</v>
      </c>
      <c r="L553" s="33"/>
      <c r="M553" s="135" t="s">
        <v>19</v>
      </c>
      <c r="N553" s="136" t="s">
        <v>41</v>
      </c>
      <c r="P553" s="137">
        <f>O553*H553</f>
        <v>0</v>
      </c>
      <c r="Q553" s="137">
        <v>0</v>
      </c>
      <c r="R553" s="137">
        <f>Q553*H553</f>
        <v>0</v>
      </c>
      <c r="S553" s="137">
        <v>0</v>
      </c>
      <c r="T553" s="138">
        <f>S553*H553</f>
        <v>0</v>
      </c>
      <c r="AR553" s="139" t="s">
        <v>653</v>
      </c>
      <c r="AT553" s="139" t="s">
        <v>118</v>
      </c>
      <c r="AU553" s="139" t="s">
        <v>80</v>
      </c>
      <c r="AY553" s="18" t="s">
        <v>116</v>
      </c>
      <c r="BE553" s="140">
        <f>IF(N553="základní",J553,0)</f>
        <v>0</v>
      </c>
      <c r="BF553" s="140">
        <f>IF(N553="snížená",J553,0)</f>
        <v>0</v>
      </c>
      <c r="BG553" s="140">
        <f>IF(N553="zákl. přenesená",J553,0)</f>
        <v>0</v>
      </c>
      <c r="BH553" s="140">
        <f>IF(N553="sníž. přenesená",J553,0)</f>
        <v>0</v>
      </c>
      <c r="BI553" s="140">
        <f>IF(N553="nulová",J553,0)</f>
        <v>0</v>
      </c>
      <c r="BJ553" s="18" t="s">
        <v>78</v>
      </c>
      <c r="BK553" s="140">
        <f>ROUND(I553*H553,2)</f>
        <v>0</v>
      </c>
      <c r="BL553" s="18" t="s">
        <v>653</v>
      </c>
      <c r="BM553" s="139" t="s">
        <v>844</v>
      </c>
    </row>
    <row r="554" spans="2:65" s="13" customFormat="1">
      <c r="B554" s="152"/>
      <c r="D554" s="146" t="s">
        <v>127</v>
      </c>
      <c r="E554" s="153" t="s">
        <v>19</v>
      </c>
      <c r="F554" s="154" t="s">
        <v>78</v>
      </c>
      <c r="H554" s="155">
        <v>1</v>
      </c>
      <c r="I554" s="156"/>
      <c r="L554" s="152"/>
      <c r="M554" s="157"/>
      <c r="T554" s="158"/>
      <c r="AT554" s="153" t="s">
        <v>127</v>
      </c>
      <c r="AU554" s="153" t="s">
        <v>80</v>
      </c>
      <c r="AV554" s="13" t="s">
        <v>80</v>
      </c>
      <c r="AW554" s="13" t="s">
        <v>31</v>
      </c>
      <c r="AX554" s="13" t="s">
        <v>78</v>
      </c>
      <c r="AY554" s="153" t="s">
        <v>116</v>
      </c>
    </row>
    <row r="555" spans="2:65" s="11" customFormat="1" ht="25.95" customHeight="1">
      <c r="B555" s="116"/>
      <c r="D555" s="117" t="s">
        <v>69</v>
      </c>
      <c r="E555" s="118" t="s">
        <v>845</v>
      </c>
      <c r="F555" s="118" t="s">
        <v>845</v>
      </c>
      <c r="I555" s="119"/>
      <c r="J555" s="120">
        <f>BK555</f>
        <v>0</v>
      </c>
      <c r="L555" s="116"/>
      <c r="M555" s="121"/>
      <c r="P555" s="122">
        <f>P556+P607</f>
        <v>0</v>
      </c>
      <c r="R555" s="122">
        <f>R556+R607</f>
        <v>0.67874000000000012</v>
      </c>
      <c r="T555" s="123">
        <f>T556+T607</f>
        <v>0</v>
      </c>
      <c r="AR555" s="117" t="s">
        <v>123</v>
      </c>
      <c r="AT555" s="124" t="s">
        <v>69</v>
      </c>
      <c r="AU555" s="124" t="s">
        <v>70</v>
      </c>
      <c r="AY555" s="117" t="s">
        <v>116</v>
      </c>
      <c r="BK555" s="125">
        <f>BK556+BK607</f>
        <v>0</v>
      </c>
    </row>
    <row r="556" spans="2:65" s="11" customFormat="1" ht="22.8" customHeight="1">
      <c r="B556" s="116"/>
      <c r="D556" s="117" t="s">
        <v>69</v>
      </c>
      <c r="E556" s="126" t="s">
        <v>846</v>
      </c>
      <c r="F556" s="126" t="s">
        <v>847</v>
      </c>
      <c r="I556" s="119"/>
      <c r="J556" s="127">
        <f>BK556</f>
        <v>0</v>
      </c>
      <c r="L556" s="116"/>
      <c r="M556" s="121"/>
      <c r="P556" s="122">
        <f>SUM(P557:P606)</f>
        <v>0</v>
      </c>
      <c r="R556" s="122">
        <f>SUM(R557:R606)</f>
        <v>0.67874000000000012</v>
      </c>
      <c r="T556" s="123">
        <f>SUM(T557:T606)</f>
        <v>0</v>
      </c>
      <c r="AR556" s="117" t="s">
        <v>123</v>
      </c>
      <c r="AT556" s="124" t="s">
        <v>69</v>
      </c>
      <c r="AU556" s="124" t="s">
        <v>78</v>
      </c>
      <c r="AY556" s="117" t="s">
        <v>116</v>
      </c>
      <c r="BK556" s="125">
        <f>SUM(BK557:BK606)</f>
        <v>0</v>
      </c>
    </row>
    <row r="557" spans="2:65" s="1" customFormat="1" ht="21.75" customHeight="1">
      <c r="B557" s="33"/>
      <c r="C557" s="128" t="s">
        <v>848</v>
      </c>
      <c r="D557" s="128" t="s">
        <v>118</v>
      </c>
      <c r="E557" s="129" t="s">
        <v>849</v>
      </c>
      <c r="F557" s="130" t="s">
        <v>850</v>
      </c>
      <c r="G557" s="131" t="s">
        <v>121</v>
      </c>
      <c r="H557" s="132">
        <v>7.86</v>
      </c>
      <c r="I557" s="133"/>
      <c r="J557" s="134">
        <f>ROUND(I557*H557,2)</f>
        <v>0</v>
      </c>
      <c r="K557" s="130" t="s">
        <v>19</v>
      </c>
      <c r="L557" s="33"/>
      <c r="M557" s="135" t="s">
        <v>19</v>
      </c>
      <c r="N557" s="136" t="s">
        <v>41</v>
      </c>
      <c r="P557" s="137">
        <f>O557*H557</f>
        <v>0</v>
      </c>
      <c r="Q557" s="137">
        <v>0</v>
      </c>
      <c r="R557" s="137">
        <f>Q557*H557</f>
        <v>0</v>
      </c>
      <c r="S557" s="137">
        <v>0</v>
      </c>
      <c r="T557" s="138">
        <f>S557*H557</f>
        <v>0</v>
      </c>
      <c r="AR557" s="139" t="s">
        <v>851</v>
      </c>
      <c r="AT557" s="139" t="s">
        <v>118</v>
      </c>
      <c r="AU557" s="139" t="s">
        <v>80</v>
      </c>
      <c r="AY557" s="18" t="s">
        <v>116</v>
      </c>
      <c r="BE557" s="140">
        <f>IF(N557="základní",J557,0)</f>
        <v>0</v>
      </c>
      <c r="BF557" s="140">
        <f>IF(N557="snížená",J557,0)</f>
        <v>0</v>
      </c>
      <c r="BG557" s="140">
        <f>IF(N557="zákl. přenesená",J557,0)</f>
        <v>0</v>
      </c>
      <c r="BH557" s="140">
        <f>IF(N557="sníž. přenesená",J557,0)</f>
        <v>0</v>
      </c>
      <c r="BI557" s="140">
        <f>IF(N557="nulová",J557,0)</f>
        <v>0</v>
      </c>
      <c r="BJ557" s="18" t="s">
        <v>78</v>
      </c>
      <c r="BK557" s="140">
        <f>ROUND(I557*H557,2)</f>
        <v>0</v>
      </c>
      <c r="BL557" s="18" t="s">
        <v>851</v>
      </c>
      <c r="BM557" s="139" t="s">
        <v>852</v>
      </c>
    </row>
    <row r="558" spans="2:65" s="1" customFormat="1" ht="19.2">
      <c r="B558" s="33"/>
      <c r="D558" s="146" t="s">
        <v>363</v>
      </c>
      <c r="F558" s="187" t="s">
        <v>853</v>
      </c>
      <c r="I558" s="143"/>
      <c r="L558" s="33"/>
      <c r="M558" s="144"/>
      <c r="T558" s="54"/>
      <c r="AT558" s="18" t="s">
        <v>363</v>
      </c>
      <c r="AU558" s="18" t="s">
        <v>80</v>
      </c>
    </row>
    <row r="559" spans="2:65" s="12" customFormat="1">
      <c r="B559" s="145"/>
      <c r="D559" s="146" t="s">
        <v>127</v>
      </c>
      <c r="E559" s="147" t="s">
        <v>19</v>
      </c>
      <c r="F559" s="148" t="s">
        <v>854</v>
      </c>
      <c r="H559" s="147" t="s">
        <v>19</v>
      </c>
      <c r="I559" s="149"/>
      <c r="L559" s="145"/>
      <c r="M559" s="150"/>
      <c r="T559" s="151"/>
      <c r="AT559" s="147" t="s">
        <v>127</v>
      </c>
      <c r="AU559" s="147" t="s">
        <v>80</v>
      </c>
      <c r="AV559" s="12" t="s">
        <v>78</v>
      </c>
      <c r="AW559" s="12" t="s">
        <v>31</v>
      </c>
      <c r="AX559" s="12" t="s">
        <v>70</v>
      </c>
      <c r="AY559" s="147" t="s">
        <v>116</v>
      </c>
    </row>
    <row r="560" spans="2:65" s="13" customFormat="1">
      <c r="B560" s="152"/>
      <c r="D560" s="146" t="s">
        <v>127</v>
      </c>
      <c r="E560" s="153" t="s">
        <v>19</v>
      </c>
      <c r="F560" s="154" t="s">
        <v>855</v>
      </c>
      <c r="H560" s="155">
        <v>2.16</v>
      </c>
      <c r="I560" s="156"/>
      <c r="L560" s="152"/>
      <c r="M560" s="157"/>
      <c r="T560" s="158"/>
      <c r="AT560" s="153" t="s">
        <v>127</v>
      </c>
      <c r="AU560" s="153" t="s">
        <v>80</v>
      </c>
      <c r="AV560" s="13" t="s">
        <v>80</v>
      </c>
      <c r="AW560" s="13" t="s">
        <v>31</v>
      </c>
      <c r="AX560" s="13" t="s">
        <v>70</v>
      </c>
      <c r="AY560" s="153" t="s">
        <v>116</v>
      </c>
    </row>
    <row r="561" spans="2:65" s="12" customFormat="1">
      <c r="B561" s="145"/>
      <c r="D561" s="146" t="s">
        <v>127</v>
      </c>
      <c r="E561" s="147" t="s">
        <v>19</v>
      </c>
      <c r="F561" s="148" t="s">
        <v>856</v>
      </c>
      <c r="H561" s="147" t="s">
        <v>19</v>
      </c>
      <c r="I561" s="149"/>
      <c r="L561" s="145"/>
      <c r="M561" s="150"/>
      <c r="T561" s="151"/>
      <c r="AT561" s="147" t="s">
        <v>127</v>
      </c>
      <c r="AU561" s="147" t="s">
        <v>80</v>
      </c>
      <c r="AV561" s="12" t="s">
        <v>78</v>
      </c>
      <c r="AW561" s="12" t="s">
        <v>31</v>
      </c>
      <c r="AX561" s="12" t="s">
        <v>70</v>
      </c>
      <c r="AY561" s="147" t="s">
        <v>116</v>
      </c>
    </row>
    <row r="562" spans="2:65" s="13" customFormat="1">
      <c r="B562" s="152"/>
      <c r="D562" s="146" t="s">
        <v>127</v>
      </c>
      <c r="E562" s="153" t="s">
        <v>19</v>
      </c>
      <c r="F562" s="154" t="s">
        <v>857</v>
      </c>
      <c r="H562" s="155">
        <v>5.7</v>
      </c>
      <c r="I562" s="156"/>
      <c r="L562" s="152"/>
      <c r="M562" s="157"/>
      <c r="T562" s="158"/>
      <c r="AT562" s="153" t="s">
        <v>127</v>
      </c>
      <c r="AU562" s="153" t="s">
        <v>80</v>
      </c>
      <c r="AV562" s="13" t="s">
        <v>80</v>
      </c>
      <c r="AW562" s="13" t="s">
        <v>31</v>
      </c>
      <c r="AX562" s="13" t="s">
        <v>70</v>
      </c>
      <c r="AY562" s="153" t="s">
        <v>116</v>
      </c>
    </row>
    <row r="563" spans="2:65" s="14" customFormat="1">
      <c r="B563" s="159"/>
      <c r="D563" s="146" t="s">
        <v>127</v>
      </c>
      <c r="E563" s="160" t="s">
        <v>19</v>
      </c>
      <c r="F563" s="161" t="s">
        <v>130</v>
      </c>
      <c r="H563" s="162">
        <v>7.86</v>
      </c>
      <c r="I563" s="163"/>
      <c r="L563" s="159"/>
      <c r="M563" s="164"/>
      <c r="T563" s="165"/>
      <c r="AT563" s="160" t="s">
        <v>127</v>
      </c>
      <c r="AU563" s="160" t="s">
        <v>80</v>
      </c>
      <c r="AV563" s="14" t="s">
        <v>123</v>
      </c>
      <c r="AW563" s="14" t="s">
        <v>31</v>
      </c>
      <c r="AX563" s="14" t="s">
        <v>78</v>
      </c>
      <c r="AY563" s="160" t="s">
        <v>116</v>
      </c>
    </row>
    <row r="564" spans="2:65" s="1" customFormat="1" ht="24.15" customHeight="1">
      <c r="B564" s="33"/>
      <c r="C564" s="128" t="s">
        <v>858</v>
      </c>
      <c r="D564" s="128" t="s">
        <v>118</v>
      </c>
      <c r="E564" s="129" t="s">
        <v>859</v>
      </c>
      <c r="F564" s="130" t="s">
        <v>860</v>
      </c>
      <c r="G564" s="131" t="s">
        <v>149</v>
      </c>
      <c r="H564" s="132">
        <v>21.6</v>
      </c>
      <c r="I564" s="133"/>
      <c r="J564" s="134">
        <f>ROUND(I564*H564,2)</f>
        <v>0</v>
      </c>
      <c r="K564" s="130" t="s">
        <v>122</v>
      </c>
      <c r="L564" s="33"/>
      <c r="M564" s="135" t="s">
        <v>19</v>
      </c>
      <c r="N564" s="136" t="s">
        <v>41</v>
      </c>
      <c r="P564" s="137">
        <f>O564*H564</f>
        <v>0</v>
      </c>
      <c r="Q564" s="137">
        <v>0</v>
      </c>
      <c r="R564" s="137">
        <f>Q564*H564</f>
        <v>0</v>
      </c>
      <c r="S564" s="137">
        <v>0</v>
      </c>
      <c r="T564" s="138">
        <f>S564*H564</f>
        <v>0</v>
      </c>
      <c r="AR564" s="139" t="s">
        <v>210</v>
      </c>
      <c r="AT564" s="139" t="s">
        <v>118</v>
      </c>
      <c r="AU564" s="139" t="s">
        <v>80</v>
      </c>
      <c r="AY564" s="18" t="s">
        <v>116</v>
      </c>
      <c r="BE564" s="140">
        <f>IF(N564="základní",J564,0)</f>
        <v>0</v>
      </c>
      <c r="BF564" s="140">
        <f>IF(N564="snížená",J564,0)</f>
        <v>0</v>
      </c>
      <c r="BG564" s="140">
        <f>IF(N564="zákl. přenesená",J564,0)</f>
        <v>0</v>
      </c>
      <c r="BH564" s="140">
        <f>IF(N564="sníž. přenesená",J564,0)</f>
        <v>0</v>
      </c>
      <c r="BI564" s="140">
        <f>IF(N564="nulová",J564,0)</f>
        <v>0</v>
      </c>
      <c r="BJ564" s="18" t="s">
        <v>78</v>
      </c>
      <c r="BK564" s="140">
        <f>ROUND(I564*H564,2)</f>
        <v>0</v>
      </c>
      <c r="BL564" s="18" t="s">
        <v>210</v>
      </c>
      <c r="BM564" s="139" t="s">
        <v>861</v>
      </c>
    </row>
    <row r="565" spans="2:65" s="1" customFormat="1">
      <c r="B565" s="33"/>
      <c r="D565" s="141" t="s">
        <v>125</v>
      </c>
      <c r="F565" s="142" t="s">
        <v>862</v>
      </c>
      <c r="I565" s="143"/>
      <c r="L565" s="33"/>
      <c r="M565" s="144"/>
      <c r="T565" s="54"/>
      <c r="AT565" s="18" t="s">
        <v>125</v>
      </c>
      <c r="AU565" s="18" t="s">
        <v>80</v>
      </c>
    </row>
    <row r="566" spans="2:65" s="13" customFormat="1">
      <c r="B566" s="152"/>
      <c r="D566" s="146" t="s">
        <v>127</v>
      </c>
      <c r="E566" s="153" t="s">
        <v>19</v>
      </c>
      <c r="F566" s="154" t="s">
        <v>863</v>
      </c>
      <c r="H566" s="155">
        <v>6</v>
      </c>
      <c r="I566" s="156"/>
      <c r="L566" s="152"/>
      <c r="M566" s="157"/>
      <c r="T566" s="158"/>
      <c r="AT566" s="153" t="s">
        <v>127</v>
      </c>
      <c r="AU566" s="153" t="s">
        <v>80</v>
      </c>
      <c r="AV566" s="13" t="s">
        <v>80</v>
      </c>
      <c r="AW566" s="13" t="s">
        <v>31</v>
      </c>
      <c r="AX566" s="13" t="s">
        <v>70</v>
      </c>
      <c r="AY566" s="153" t="s">
        <v>116</v>
      </c>
    </row>
    <row r="567" spans="2:65" s="13" customFormat="1">
      <c r="B567" s="152"/>
      <c r="D567" s="146" t="s">
        <v>127</v>
      </c>
      <c r="E567" s="153" t="s">
        <v>19</v>
      </c>
      <c r="F567" s="154" t="s">
        <v>864</v>
      </c>
      <c r="H567" s="155">
        <v>3.6</v>
      </c>
      <c r="I567" s="156"/>
      <c r="L567" s="152"/>
      <c r="M567" s="157"/>
      <c r="T567" s="158"/>
      <c r="AT567" s="153" t="s">
        <v>127</v>
      </c>
      <c r="AU567" s="153" t="s">
        <v>80</v>
      </c>
      <c r="AV567" s="13" t="s">
        <v>80</v>
      </c>
      <c r="AW567" s="13" t="s">
        <v>31</v>
      </c>
      <c r="AX567" s="13" t="s">
        <v>70</v>
      </c>
      <c r="AY567" s="153" t="s">
        <v>116</v>
      </c>
    </row>
    <row r="568" spans="2:65" s="13" customFormat="1">
      <c r="B568" s="152"/>
      <c r="D568" s="146" t="s">
        <v>127</v>
      </c>
      <c r="E568" s="153" t="s">
        <v>19</v>
      </c>
      <c r="F568" s="154" t="s">
        <v>865</v>
      </c>
      <c r="H568" s="155">
        <v>12</v>
      </c>
      <c r="I568" s="156"/>
      <c r="L568" s="152"/>
      <c r="M568" s="157"/>
      <c r="T568" s="158"/>
      <c r="AT568" s="153" t="s">
        <v>127</v>
      </c>
      <c r="AU568" s="153" t="s">
        <v>80</v>
      </c>
      <c r="AV568" s="13" t="s">
        <v>80</v>
      </c>
      <c r="AW568" s="13" t="s">
        <v>31</v>
      </c>
      <c r="AX568" s="13" t="s">
        <v>70</v>
      </c>
      <c r="AY568" s="153" t="s">
        <v>116</v>
      </c>
    </row>
    <row r="569" spans="2:65" s="14" customFormat="1">
      <c r="B569" s="159"/>
      <c r="D569" s="146" t="s">
        <v>127</v>
      </c>
      <c r="E569" s="160" t="s">
        <v>19</v>
      </c>
      <c r="F569" s="161" t="s">
        <v>130</v>
      </c>
      <c r="H569" s="162">
        <v>21.6</v>
      </c>
      <c r="I569" s="163"/>
      <c r="L569" s="159"/>
      <c r="M569" s="164"/>
      <c r="T569" s="165"/>
      <c r="AT569" s="160" t="s">
        <v>127</v>
      </c>
      <c r="AU569" s="160" t="s">
        <v>80</v>
      </c>
      <c r="AV569" s="14" t="s">
        <v>123</v>
      </c>
      <c r="AW569" s="14" t="s">
        <v>31</v>
      </c>
      <c r="AX569" s="14" t="s">
        <v>78</v>
      </c>
      <c r="AY569" s="160" t="s">
        <v>116</v>
      </c>
    </row>
    <row r="570" spans="2:65" s="1" customFormat="1" ht="16.5" customHeight="1">
      <c r="B570" s="33"/>
      <c r="C570" s="170" t="s">
        <v>866</v>
      </c>
      <c r="D570" s="170" t="s">
        <v>328</v>
      </c>
      <c r="E570" s="171" t="s">
        <v>775</v>
      </c>
      <c r="F570" s="172" t="s">
        <v>776</v>
      </c>
      <c r="G570" s="173" t="s">
        <v>294</v>
      </c>
      <c r="H570" s="174">
        <v>5.7000000000000002E-2</v>
      </c>
      <c r="I570" s="175"/>
      <c r="J570" s="176">
        <f>ROUND(I570*H570,2)</f>
        <v>0</v>
      </c>
      <c r="K570" s="172" t="s">
        <v>122</v>
      </c>
      <c r="L570" s="177"/>
      <c r="M570" s="178" t="s">
        <v>19</v>
      </c>
      <c r="N570" s="179" t="s">
        <v>41</v>
      </c>
      <c r="P570" s="137">
        <f>O570*H570</f>
        <v>0</v>
      </c>
      <c r="Q570" s="137">
        <v>0.55000000000000004</v>
      </c>
      <c r="R570" s="137">
        <f>Q570*H570</f>
        <v>3.1350000000000003E-2</v>
      </c>
      <c r="S570" s="137">
        <v>0</v>
      </c>
      <c r="T570" s="138">
        <f>S570*H570</f>
        <v>0</v>
      </c>
      <c r="AR570" s="139" t="s">
        <v>472</v>
      </c>
      <c r="AT570" s="139" t="s">
        <v>328</v>
      </c>
      <c r="AU570" s="139" t="s">
        <v>80</v>
      </c>
      <c r="AY570" s="18" t="s">
        <v>116</v>
      </c>
      <c r="BE570" s="140">
        <f>IF(N570="základní",J570,0)</f>
        <v>0</v>
      </c>
      <c r="BF570" s="140">
        <f>IF(N570="snížená",J570,0)</f>
        <v>0</v>
      </c>
      <c r="BG570" s="140">
        <f>IF(N570="zákl. přenesená",J570,0)</f>
        <v>0</v>
      </c>
      <c r="BH570" s="140">
        <f>IF(N570="sníž. přenesená",J570,0)</f>
        <v>0</v>
      </c>
      <c r="BI570" s="140">
        <f>IF(N570="nulová",J570,0)</f>
        <v>0</v>
      </c>
      <c r="BJ570" s="18" t="s">
        <v>78</v>
      </c>
      <c r="BK570" s="140">
        <f>ROUND(I570*H570,2)</f>
        <v>0</v>
      </c>
      <c r="BL570" s="18" t="s">
        <v>210</v>
      </c>
      <c r="BM570" s="139" t="s">
        <v>867</v>
      </c>
    </row>
    <row r="571" spans="2:65" s="13" customFormat="1">
      <c r="B571" s="152"/>
      <c r="D571" s="146" t="s">
        <v>127</v>
      </c>
      <c r="E571" s="153" t="s">
        <v>19</v>
      </c>
      <c r="F571" s="154" t="s">
        <v>868</v>
      </c>
      <c r="H571" s="155">
        <v>5.7000000000000002E-2</v>
      </c>
      <c r="I571" s="156"/>
      <c r="L571" s="152"/>
      <c r="M571" s="157"/>
      <c r="T571" s="158"/>
      <c r="AT571" s="153" t="s">
        <v>127</v>
      </c>
      <c r="AU571" s="153" t="s">
        <v>80</v>
      </c>
      <c r="AV571" s="13" t="s">
        <v>80</v>
      </c>
      <c r="AW571" s="13" t="s">
        <v>31</v>
      </c>
      <c r="AX571" s="13" t="s">
        <v>70</v>
      </c>
      <c r="AY571" s="153" t="s">
        <v>116</v>
      </c>
    </row>
    <row r="572" spans="2:65" s="14" customFormat="1">
      <c r="B572" s="159"/>
      <c r="D572" s="146" t="s">
        <v>127</v>
      </c>
      <c r="E572" s="160" t="s">
        <v>19</v>
      </c>
      <c r="F572" s="161" t="s">
        <v>130</v>
      </c>
      <c r="H572" s="162">
        <v>5.7000000000000002E-2</v>
      </c>
      <c r="I572" s="163"/>
      <c r="L572" s="159"/>
      <c r="M572" s="164"/>
      <c r="T572" s="165"/>
      <c r="AT572" s="160" t="s">
        <v>127</v>
      </c>
      <c r="AU572" s="160" t="s">
        <v>80</v>
      </c>
      <c r="AV572" s="14" t="s">
        <v>123</v>
      </c>
      <c r="AW572" s="14" t="s">
        <v>31</v>
      </c>
      <c r="AX572" s="14" t="s">
        <v>78</v>
      </c>
      <c r="AY572" s="160" t="s">
        <v>116</v>
      </c>
    </row>
    <row r="573" spans="2:65" s="1" customFormat="1" ht="16.5" customHeight="1">
      <c r="B573" s="33"/>
      <c r="C573" s="128" t="s">
        <v>869</v>
      </c>
      <c r="D573" s="128" t="s">
        <v>118</v>
      </c>
      <c r="E573" s="129" t="s">
        <v>870</v>
      </c>
      <c r="F573" s="130" t="s">
        <v>871</v>
      </c>
      <c r="G573" s="131" t="s">
        <v>144</v>
      </c>
      <c r="H573" s="132">
        <v>1</v>
      </c>
      <c r="I573" s="133"/>
      <c r="J573" s="134">
        <f>ROUND(I573*H573,2)</f>
        <v>0</v>
      </c>
      <c r="K573" s="130" t="s">
        <v>19</v>
      </c>
      <c r="L573" s="33"/>
      <c r="M573" s="135" t="s">
        <v>19</v>
      </c>
      <c r="N573" s="136" t="s">
        <v>41</v>
      </c>
      <c r="P573" s="137">
        <f>O573*H573</f>
        <v>0</v>
      </c>
      <c r="Q573" s="137">
        <v>0</v>
      </c>
      <c r="R573" s="137">
        <f>Q573*H573</f>
        <v>0</v>
      </c>
      <c r="S573" s="137">
        <v>0</v>
      </c>
      <c r="T573" s="138">
        <f>S573*H573</f>
        <v>0</v>
      </c>
      <c r="AR573" s="139" t="s">
        <v>851</v>
      </c>
      <c r="AT573" s="139" t="s">
        <v>118</v>
      </c>
      <c r="AU573" s="139" t="s">
        <v>80</v>
      </c>
      <c r="AY573" s="18" t="s">
        <v>116</v>
      </c>
      <c r="BE573" s="140">
        <f>IF(N573="základní",J573,0)</f>
        <v>0</v>
      </c>
      <c r="BF573" s="140">
        <f>IF(N573="snížená",J573,0)</f>
        <v>0</v>
      </c>
      <c r="BG573" s="140">
        <f>IF(N573="zákl. přenesená",J573,0)</f>
        <v>0</v>
      </c>
      <c r="BH573" s="140">
        <f>IF(N573="sníž. přenesená",J573,0)</f>
        <v>0</v>
      </c>
      <c r="BI573" s="140">
        <f>IF(N573="nulová",J573,0)</f>
        <v>0</v>
      </c>
      <c r="BJ573" s="18" t="s">
        <v>78</v>
      </c>
      <c r="BK573" s="140">
        <f>ROUND(I573*H573,2)</f>
        <v>0</v>
      </c>
      <c r="BL573" s="18" t="s">
        <v>851</v>
      </c>
      <c r="BM573" s="139" t="s">
        <v>872</v>
      </c>
    </row>
    <row r="574" spans="2:65" s="13" customFormat="1">
      <c r="B574" s="152"/>
      <c r="D574" s="146" t="s">
        <v>127</v>
      </c>
      <c r="E574" s="153" t="s">
        <v>19</v>
      </c>
      <c r="F574" s="154" t="s">
        <v>78</v>
      </c>
      <c r="H574" s="155">
        <v>1</v>
      </c>
      <c r="I574" s="156"/>
      <c r="L574" s="152"/>
      <c r="M574" s="157"/>
      <c r="T574" s="158"/>
      <c r="AT574" s="153" t="s">
        <v>127</v>
      </c>
      <c r="AU574" s="153" t="s">
        <v>80</v>
      </c>
      <c r="AV574" s="13" t="s">
        <v>80</v>
      </c>
      <c r="AW574" s="13" t="s">
        <v>31</v>
      </c>
      <c r="AX574" s="13" t="s">
        <v>70</v>
      </c>
      <c r="AY574" s="153" t="s">
        <v>116</v>
      </c>
    </row>
    <row r="575" spans="2:65" s="14" customFormat="1">
      <c r="B575" s="159"/>
      <c r="D575" s="146" t="s">
        <v>127</v>
      </c>
      <c r="E575" s="160" t="s">
        <v>19</v>
      </c>
      <c r="F575" s="161" t="s">
        <v>130</v>
      </c>
      <c r="H575" s="162">
        <v>1</v>
      </c>
      <c r="I575" s="163"/>
      <c r="L575" s="159"/>
      <c r="M575" s="164"/>
      <c r="T575" s="165"/>
      <c r="AT575" s="160" t="s">
        <v>127</v>
      </c>
      <c r="AU575" s="160" t="s">
        <v>80</v>
      </c>
      <c r="AV575" s="14" t="s">
        <v>123</v>
      </c>
      <c r="AW575" s="14" t="s">
        <v>31</v>
      </c>
      <c r="AX575" s="14" t="s">
        <v>78</v>
      </c>
      <c r="AY575" s="160" t="s">
        <v>116</v>
      </c>
    </row>
    <row r="576" spans="2:65" s="1" customFormat="1" ht="16.5" customHeight="1">
      <c r="B576" s="33"/>
      <c r="C576" s="128" t="s">
        <v>873</v>
      </c>
      <c r="D576" s="128" t="s">
        <v>118</v>
      </c>
      <c r="E576" s="129" t="s">
        <v>874</v>
      </c>
      <c r="F576" s="130" t="s">
        <v>875</v>
      </c>
      <c r="G576" s="131" t="s">
        <v>121</v>
      </c>
      <c r="H576" s="132">
        <v>29.08</v>
      </c>
      <c r="I576" s="133"/>
      <c r="J576" s="134">
        <f>ROUND(I576*H576,2)</f>
        <v>0</v>
      </c>
      <c r="K576" s="130" t="s">
        <v>19</v>
      </c>
      <c r="L576" s="33"/>
      <c r="M576" s="135" t="s">
        <v>19</v>
      </c>
      <c r="N576" s="136" t="s">
        <v>41</v>
      </c>
      <c r="P576" s="137">
        <f>O576*H576</f>
        <v>0</v>
      </c>
      <c r="Q576" s="137">
        <v>0</v>
      </c>
      <c r="R576" s="137">
        <f>Q576*H576</f>
        <v>0</v>
      </c>
      <c r="S576" s="137">
        <v>0</v>
      </c>
      <c r="T576" s="138">
        <f>S576*H576</f>
        <v>0</v>
      </c>
      <c r="AR576" s="139" t="s">
        <v>851</v>
      </c>
      <c r="AT576" s="139" t="s">
        <v>118</v>
      </c>
      <c r="AU576" s="139" t="s">
        <v>80</v>
      </c>
      <c r="AY576" s="18" t="s">
        <v>116</v>
      </c>
      <c r="BE576" s="140">
        <f>IF(N576="základní",J576,0)</f>
        <v>0</v>
      </c>
      <c r="BF576" s="140">
        <f>IF(N576="snížená",J576,0)</f>
        <v>0</v>
      </c>
      <c r="BG576" s="140">
        <f>IF(N576="zákl. přenesená",J576,0)</f>
        <v>0</v>
      </c>
      <c r="BH576" s="140">
        <f>IF(N576="sníž. přenesená",J576,0)</f>
        <v>0</v>
      </c>
      <c r="BI576" s="140">
        <f>IF(N576="nulová",J576,0)</f>
        <v>0</v>
      </c>
      <c r="BJ576" s="18" t="s">
        <v>78</v>
      </c>
      <c r="BK576" s="140">
        <f>ROUND(I576*H576,2)</f>
        <v>0</v>
      </c>
      <c r="BL576" s="18" t="s">
        <v>851</v>
      </c>
      <c r="BM576" s="139" t="s">
        <v>876</v>
      </c>
    </row>
    <row r="577" spans="2:65" s="1" customFormat="1" ht="28.8">
      <c r="B577" s="33"/>
      <c r="D577" s="146" t="s">
        <v>363</v>
      </c>
      <c r="F577" s="187" t="s">
        <v>877</v>
      </c>
      <c r="I577" s="143"/>
      <c r="L577" s="33"/>
      <c r="M577" s="144"/>
      <c r="T577" s="54"/>
      <c r="AT577" s="18" t="s">
        <v>363</v>
      </c>
      <c r="AU577" s="18" t="s">
        <v>80</v>
      </c>
    </row>
    <row r="578" spans="2:65" s="12" customFormat="1">
      <c r="B578" s="145"/>
      <c r="D578" s="146" t="s">
        <v>127</v>
      </c>
      <c r="E578" s="147" t="s">
        <v>19</v>
      </c>
      <c r="F578" s="148" t="s">
        <v>341</v>
      </c>
      <c r="H578" s="147" t="s">
        <v>19</v>
      </c>
      <c r="I578" s="149"/>
      <c r="L578" s="145"/>
      <c r="M578" s="150"/>
      <c r="T578" s="151"/>
      <c r="AT578" s="147" t="s">
        <v>127</v>
      </c>
      <c r="AU578" s="147" t="s">
        <v>80</v>
      </c>
      <c r="AV578" s="12" t="s">
        <v>78</v>
      </c>
      <c r="AW578" s="12" t="s">
        <v>31</v>
      </c>
      <c r="AX578" s="12" t="s">
        <v>70</v>
      </c>
      <c r="AY578" s="147" t="s">
        <v>116</v>
      </c>
    </row>
    <row r="579" spans="2:65" s="13" customFormat="1">
      <c r="B579" s="152"/>
      <c r="D579" s="146" t="s">
        <v>127</v>
      </c>
      <c r="E579" s="153" t="s">
        <v>19</v>
      </c>
      <c r="F579" s="154" t="s">
        <v>878</v>
      </c>
      <c r="H579" s="155">
        <v>18</v>
      </c>
      <c r="I579" s="156"/>
      <c r="L579" s="152"/>
      <c r="M579" s="157"/>
      <c r="T579" s="158"/>
      <c r="AT579" s="153" t="s">
        <v>127</v>
      </c>
      <c r="AU579" s="153" t="s">
        <v>80</v>
      </c>
      <c r="AV579" s="13" t="s">
        <v>80</v>
      </c>
      <c r="AW579" s="13" t="s">
        <v>31</v>
      </c>
      <c r="AX579" s="13" t="s">
        <v>70</v>
      </c>
      <c r="AY579" s="153" t="s">
        <v>116</v>
      </c>
    </row>
    <row r="580" spans="2:65" s="13" customFormat="1">
      <c r="B580" s="152"/>
      <c r="D580" s="146" t="s">
        <v>127</v>
      </c>
      <c r="E580" s="153" t="s">
        <v>19</v>
      </c>
      <c r="F580" s="154" t="s">
        <v>879</v>
      </c>
      <c r="H580" s="155">
        <v>0.6</v>
      </c>
      <c r="I580" s="156"/>
      <c r="L580" s="152"/>
      <c r="M580" s="157"/>
      <c r="T580" s="158"/>
      <c r="AT580" s="153" t="s">
        <v>127</v>
      </c>
      <c r="AU580" s="153" t="s">
        <v>80</v>
      </c>
      <c r="AV580" s="13" t="s">
        <v>80</v>
      </c>
      <c r="AW580" s="13" t="s">
        <v>31</v>
      </c>
      <c r="AX580" s="13" t="s">
        <v>70</v>
      </c>
      <c r="AY580" s="153" t="s">
        <v>116</v>
      </c>
    </row>
    <row r="581" spans="2:65" s="13" customFormat="1">
      <c r="B581" s="152"/>
      <c r="D581" s="146" t="s">
        <v>127</v>
      </c>
      <c r="E581" s="153" t="s">
        <v>19</v>
      </c>
      <c r="F581" s="154" t="s">
        <v>880</v>
      </c>
      <c r="H581" s="155">
        <v>0.48</v>
      </c>
      <c r="I581" s="156"/>
      <c r="L581" s="152"/>
      <c r="M581" s="157"/>
      <c r="T581" s="158"/>
      <c r="AT581" s="153" t="s">
        <v>127</v>
      </c>
      <c r="AU581" s="153" t="s">
        <v>80</v>
      </c>
      <c r="AV581" s="13" t="s">
        <v>80</v>
      </c>
      <c r="AW581" s="13" t="s">
        <v>31</v>
      </c>
      <c r="AX581" s="13" t="s">
        <v>70</v>
      </c>
      <c r="AY581" s="153" t="s">
        <v>116</v>
      </c>
    </row>
    <row r="582" spans="2:65" s="12" customFormat="1">
      <c r="B582" s="145"/>
      <c r="D582" s="146" t="s">
        <v>127</v>
      </c>
      <c r="E582" s="147" t="s">
        <v>19</v>
      </c>
      <c r="F582" s="148" t="s">
        <v>807</v>
      </c>
      <c r="H582" s="147" t="s">
        <v>19</v>
      </c>
      <c r="I582" s="149"/>
      <c r="L582" s="145"/>
      <c r="M582" s="150"/>
      <c r="T582" s="151"/>
      <c r="AT582" s="147" t="s">
        <v>127</v>
      </c>
      <c r="AU582" s="147" t="s">
        <v>80</v>
      </c>
      <c r="AV582" s="12" t="s">
        <v>78</v>
      </c>
      <c r="AW582" s="12" t="s">
        <v>31</v>
      </c>
      <c r="AX582" s="12" t="s">
        <v>70</v>
      </c>
      <c r="AY582" s="147" t="s">
        <v>116</v>
      </c>
    </row>
    <row r="583" spans="2:65" s="13" customFormat="1">
      <c r="B583" s="152"/>
      <c r="D583" s="146" t="s">
        <v>127</v>
      </c>
      <c r="E583" s="153" t="s">
        <v>19</v>
      </c>
      <c r="F583" s="154" t="s">
        <v>881</v>
      </c>
      <c r="H583" s="155">
        <v>10</v>
      </c>
      <c r="I583" s="156"/>
      <c r="L583" s="152"/>
      <c r="M583" s="157"/>
      <c r="T583" s="158"/>
      <c r="AT583" s="153" t="s">
        <v>127</v>
      </c>
      <c r="AU583" s="153" t="s">
        <v>80</v>
      </c>
      <c r="AV583" s="13" t="s">
        <v>80</v>
      </c>
      <c r="AW583" s="13" t="s">
        <v>31</v>
      </c>
      <c r="AX583" s="13" t="s">
        <v>70</v>
      </c>
      <c r="AY583" s="153" t="s">
        <v>116</v>
      </c>
    </row>
    <row r="584" spans="2:65" s="14" customFormat="1">
      <c r="B584" s="159"/>
      <c r="D584" s="146" t="s">
        <v>127</v>
      </c>
      <c r="E584" s="160" t="s">
        <v>19</v>
      </c>
      <c r="F584" s="161" t="s">
        <v>130</v>
      </c>
      <c r="H584" s="162">
        <v>29.08</v>
      </c>
      <c r="I584" s="163"/>
      <c r="L584" s="159"/>
      <c r="M584" s="164"/>
      <c r="T584" s="165"/>
      <c r="AT584" s="160" t="s">
        <v>127</v>
      </c>
      <c r="AU584" s="160" t="s">
        <v>80</v>
      </c>
      <c r="AV584" s="14" t="s">
        <v>123</v>
      </c>
      <c r="AW584" s="14" t="s">
        <v>31</v>
      </c>
      <c r="AX584" s="14" t="s">
        <v>78</v>
      </c>
      <c r="AY584" s="160" t="s">
        <v>116</v>
      </c>
    </row>
    <row r="585" spans="2:65" s="1" customFormat="1" ht="24.15" customHeight="1">
      <c r="B585" s="33"/>
      <c r="C585" s="128" t="s">
        <v>882</v>
      </c>
      <c r="D585" s="128" t="s">
        <v>118</v>
      </c>
      <c r="E585" s="129" t="s">
        <v>320</v>
      </c>
      <c r="F585" s="130" t="s">
        <v>321</v>
      </c>
      <c r="G585" s="131" t="s">
        <v>294</v>
      </c>
      <c r="H585" s="132">
        <v>0.45900000000000002</v>
      </c>
      <c r="I585" s="133"/>
      <c r="J585" s="134">
        <f>ROUND(I585*H585,2)</f>
        <v>0</v>
      </c>
      <c r="K585" s="130" t="s">
        <v>122</v>
      </c>
      <c r="L585" s="33"/>
      <c r="M585" s="135" t="s">
        <v>19</v>
      </c>
      <c r="N585" s="136" t="s">
        <v>41</v>
      </c>
      <c r="P585" s="137">
        <f>O585*H585</f>
        <v>0</v>
      </c>
      <c r="Q585" s="137">
        <v>0</v>
      </c>
      <c r="R585" s="137">
        <f>Q585*H585</f>
        <v>0</v>
      </c>
      <c r="S585" s="137">
        <v>0</v>
      </c>
      <c r="T585" s="138">
        <f>S585*H585</f>
        <v>0</v>
      </c>
      <c r="AR585" s="139" t="s">
        <v>123</v>
      </c>
      <c r="AT585" s="139" t="s">
        <v>118</v>
      </c>
      <c r="AU585" s="139" t="s">
        <v>80</v>
      </c>
      <c r="AY585" s="18" t="s">
        <v>116</v>
      </c>
      <c r="BE585" s="140">
        <f>IF(N585="základní",J585,0)</f>
        <v>0</v>
      </c>
      <c r="BF585" s="140">
        <f>IF(N585="snížená",J585,0)</f>
        <v>0</v>
      </c>
      <c r="BG585" s="140">
        <f>IF(N585="zákl. přenesená",J585,0)</f>
        <v>0</v>
      </c>
      <c r="BH585" s="140">
        <f>IF(N585="sníž. přenesená",J585,0)</f>
        <v>0</v>
      </c>
      <c r="BI585" s="140">
        <f>IF(N585="nulová",J585,0)</f>
        <v>0</v>
      </c>
      <c r="BJ585" s="18" t="s">
        <v>78</v>
      </c>
      <c r="BK585" s="140">
        <f>ROUND(I585*H585,2)</f>
        <v>0</v>
      </c>
      <c r="BL585" s="18" t="s">
        <v>123</v>
      </c>
      <c r="BM585" s="139" t="s">
        <v>883</v>
      </c>
    </row>
    <row r="586" spans="2:65" s="1" customFormat="1">
      <c r="B586" s="33"/>
      <c r="D586" s="141" t="s">
        <v>125</v>
      </c>
      <c r="F586" s="142" t="s">
        <v>323</v>
      </c>
      <c r="I586" s="143"/>
      <c r="L586" s="33"/>
      <c r="M586" s="144"/>
      <c r="T586" s="54"/>
      <c r="AT586" s="18" t="s">
        <v>125</v>
      </c>
      <c r="AU586" s="18" t="s">
        <v>80</v>
      </c>
    </row>
    <row r="587" spans="2:65" s="13" customFormat="1">
      <c r="B587" s="152"/>
      <c r="D587" s="146" t="s">
        <v>127</v>
      </c>
      <c r="E587" s="153" t="s">
        <v>19</v>
      </c>
      <c r="F587" s="154" t="s">
        <v>884</v>
      </c>
      <c r="H587" s="155">
        <v>0.45900000000000002</v>
      </c>
      <c r="I587" s="156"/>
      <c r="L587" s="152"/>
      <c r="M587" s="157"/>
      <c r="T587" s="158"/>
      <c r="AT587" s="153" t="s">
        <v>127</v>
      </c>
      <c r="AU587" s="153" t="s">
        <v>80</v>
      </c>
      <c r="AV587" s="13" t="s">
        <v>80</v>
      </c>
      <c r="AW587" s="13" t="s">
        <v>31</v>
      </c>
      <c r="AX587" s="13" t="s">
        <v>70</v>
      </c>
      <c r="AY587" s="153" t="s">
        <v>116</v>
      </c>
    </row>
    <row r="588" spans="2:65" s="14" customFormat="1">
      <c r="B588" s="159"/>
      <c r="D588" s="146" t="s">
        <v>127</v>
      </c>
      <c r="E588" s="160" t="s">
        <v>19</v>
      </c>
      <c r="F588" s="161" t="s">
        <v>130</v>
      </c>
      <c r="H588" s="162">
        <v>0.45900000000000002</v>
      </c>
      <c r="I588" s="163"/>
      <c r="L588" s="159"/>
      <c r="M588" s="164"/>
      <c r="T588" s="165"/>
      <c r="AT588" s="160" t="s">
        <v>127</v>
      </c>
      <c r="AU588" s="160" t="s">
        <v>80</v>
      </c>
      <c r="AV588" s="14" t="s">
        <v>123</v>
      </c>
      <c r="AW588" s="14" t="s">
        <v>31</v>
      </c>
      <c r="AX588" s="14" t="s">
        <v>78</v>
      </c>
      <c r="AY588" s="160" t="s">
        <v>116</v>
      </c>
    </row>
    <row r="589" spans="2:65" s="1" customFormat="1" ht="16.5" customHeight="1">
      <c r="B589" s="33"/>
      <c r="C589" s="170" t="s">
        <v>885</v>
      </c>
      <c r="D589" s="170" t="s">
        <v>328</v>
      </c>
      <c r="E589" s="171" t="s">
        <v>886</v>
      </c>
      <c r="F589" s="172" t="s">
        <v>887</v>
      </c>
      <c r="G589" s="173" t="s">
        <v>294</v>
      </c>
      <c r="H589" s="174">
        <v>0.45900000000000002</v>
      </c>
      <c r="I589" s="175"/>
      <c r="J589" s="176">
        <f>ROUND(I589*H589,2)</f>
        <v>0</v>
      </c>
      <c r="K589" s="172" t="s">
        <v>19</v>
      </c>
      <c r="L589" s="177"/>
      <c r="M589" s="178" t="s">
        <v>19</v>
      </c>
      <c r="N589" s="179" t="s">
        <v>41</v>
      </c>
      <c r="P589" s="137">
        <f>O589*H589</f>
        <v>0</v>
      </c>
      <c r="Q589" s="137">
        <v>0.21</v>
      </c>
      <c r="R589" s="137">
        <f>Q589*H589</f>
        <v>9.6390000000000003E-2</v>
      </c>
      <c r="S589" s="137">
        <v>0</v>
      </c>
      <c r="T589" s="138">
        <f>S589*H589</f>
        <v>0</v>
      </c>
      <c r="AR589" s="139" t="s">
        <v>166</v>
      </c>
      <c r="AT589" s="139" t="s">
        <v>328</v>
      </c>
      <c r="AU589" s="139" t="s">
        <v>80</v>
      </c>
      <c r="AY589" s="18" t="s">
        <v>116</v>
      </c>
      <c r="BE589" s="140">
        <f>IF(N589="základní",J589,0)</f>
        <v>0</v>
      </c>
      <c r="BF589" s="140">
        <f>IF(N589="snížená",J589,0)</f>
        <v>0</v>
      </c>
      <c r="BG589" s="140">
        <f>IF(N589="zákl. přenesená",J589,0)</f>
        <v>0</v>
      </c>
      <c r="BH589" s="140">
        <f>IF(N589="sníž. přenesená",J589,0)</f>
        <v>0</v>
      </c>
      <c r="BI589" s="140">
        <f>IF(N589="nulová",J589,0)</f>
        <v>0</v>
      </c>
      <c r="BJ589" s="18" t="s">
        <v>78</v>
      </c>
      <c r="BK589" s="140">
        <f>ROUND(I589*H589,2)</f>
        <v>0</v>
      </c>
      <c r="BL589" s="18" t="s">
        <v>123</v>
      </c>
      <c r="BM589" s="139" t="s">
        <v>888</v>
      </c>
    </row>
    <row r="590" spans="2:65" s="13" customFormat="1">
      <c r="B590" s="152"/>
      <c r="D590" s="146" t="s">
        <v>127</v>
      </c>
      <c r="E590" s="153" t="s">
        <v>19</v>
      </c>
      <c r="F590" s="154" t="s">
        <v>884</v>
      </c>
      <c r="H590" s="155">
        <v>0.45900000000000002</v>
      </c>
      <c r="I590" s="156"/>
      <c r="L590" s="152"/>
      <c r="M590" s="157"/>
      <c r="T590" s="158"/>
      <c r="AT590" s="153" t="s">
        <v>127</v>
      </c>
      <c r="AU590" s="153" t="s">
        <v>80</v>
      </c>
      <c r="AV590" s="13" t="s">
        <v>80</v>
      </c>
      <c r="AW590" s="13" t="s">
        <v>31</v>
      </c>
      <c r="AX590" s="13" t="s">
        <v>70</v>
      </c>
      <c r="AY590" s="153" t="s">
        <v>116</v>
      </c>
    </row>
    <row r="591" spans="2:65" s="14" customFormat="1">
      <c r="B591" s="159"/>
      <c r="D591" s="146" t="s">
        <v>127</v>
      </c>
      <c r="E591" s="160" t="s">
        <v>19</v>
      </c>
      <c r="F591" s="161" t="s">
        <v>130</v>
      </c>
      <c r="H591" s="162">
        <v>0.45900000000000002</v>
      </c>
      <c r="I591" s="163"/>
      <c r="L591" s="159"/>
      <c r="M591" s="164"/>
      <c r="T591" s="165"/>
      <c r="AT591" s="160" t="s">
        <v>127</v>
      </c>
      <c r="AU591" s="160" t="s">
        <v>80</v>
      </c>
      <c r="AV591" s="14" t="s">
        <v>123</v>
      </c>
      <c r="AW591" s="14" t="s">
        <v>31</v>
      </c>
      <c r="AX591" s="14" t="s">
        <v>78</v>
      </c>
      <c r="AY591" s="160" t="s">
        <v>116</v>
      </c>
    </row>
    <row r="592" spans="2:65" s="1" customFormat="1" ht="16.5" customHeight="1">
      <c r="B592" s="33"/>
      <c r="C592" s="128" t="s">
        <v>889</v>
      </c>
      <c r="D592" s="128" t="s">
        <v>118</v>
      </c>
      <c r="E592" s="129" t="s">
        <v>890</v>
      </c>
      <c r="F592" s="130" t="s">
        <v>891</v>
      </c>
      <c r="G592" s="131" t="s">
        <v>294</v>
      </c>
      <c r="H592" s="132">
        <v>3.06</v>
      </c>
      <c r="I592" s="133"/>
      <c r="J592" s="134">
        <f>ROUND(I592*H592,2)</f>
        <v>0</v>
      </c>
      <c r="K592" s="130" t="s">
        <v>19</v>
      </c>
      <c r="L592" s="33"/>
      <c r="M592" s="135" t="s">
        <v>19</v>
      </c>
      <c r="N592" s="136" t="s">
        <v>41</v>
      </c>
      <c r="P592" s="137">
        <f>O592*H592</f>
        <v>0</v>
      </c>
      <c r="Q592" s="137">
        <v>0</v>
      </c>
      <c r="R592" s="137">
        <f>Q592*H592</f>
        <v>0</v>
      </c>
      <c r="S592" s="137">
        <v>0</v>
      </c>
      <c r="T592" s="138">
        <f>S592*H592</f>
        <v>0</v>
      </c>
      <c r="AR592" s="139" t="s">
        <v>123</v>
      </c>
      <c r="AT592" s="139" t="s">
        <v>118</v>
      </c>
      <c r="AU592" s="139" t="s">
        <v>80</v>
      </c>
      <c r="AY592" s="18" t="s">
        <v>116</v>
      </c>
      <c r="BE592" s="140">
        <f>IF(N592="základní",J592,0)</f>
        <v>0</v>
      </c>
      <c r="BF592" s="140">
        <f>IF(N592="snížená",J592,0)</f>
        <v>0</v>
      </c>
      <c r="BG592" s="140">
        <f>IF(N592="zákl. přenesená",J592,0)</f>
        <v>0</v>
      </c>
      <c r="BH592" s="140">
        <f>IF(N592="sníž. přenesená",J592,0)</f>
        <v>0</v>
      </c>
      <c r="BI592" s="140">
        <f>IF(N592="nulová",J592,0)</f>
        <v>0</v>
      </c>
      <c r="BJ592" s="18" t="s">
        <v>78</v>
      </c>
      <c r="BK592" s="140">
        <f>ROUND(I592*H592,2)</f>
        <v>0</v>
      </c>
      <c r="BL592" s="18" t="s">
        <v>123</v>
      </c>
      <c r="BM592" s="139" t="s">
        <v>892</v>
      </c>
    </row>
    <row r="593" spans="2:65" s="13" customFormat="1">
      <c r="B593" s="152"/>
      <c r="D593" s="146" t="s">
        <v>127</v>
      </c>
      <c r="E593" s="153" t="s">
        <v>19</v>
      </c>
      <c r="F593" s="154" t="s">
        <v>893</v>
      </c>
      <c r="H593" s="155">
        <v>3.06</v>
      </c>
      <c r="I593" s="156"/>
      <c r="L593" s="152"/>
      <c r="M593" s="157"/>
      <c r="T593" s="158"/>
      <c r="AT593" s="153" t="s">
        <v>127</v>
      </c>
      <c r="AU593" s="153" t="s">
        <v>80</v>
      </c>
      <c r="AV593" s="13" t="s">
        <v>80</v>
      </c>
      <c r="AW593" s="13" t="s">
        <v>31</v>
      </c>
      <c r="AX593" s="13" t="s">
        <v>70</v>
      </c>
      <c r="AY593" s="153" t="s">
        <v>116</v>
      </c>
    </row>
    <row r="594" spans="2:65" s="14" customFormat="1">
      <c r="B594" s="159"/>
      <c r="D594" s="146" t="s">
        <v>127</v>
      </c>
      <c r="E594" s="160" t="s">
        <v>19</v>
      </c>
      <c r="F594" s="161" t="s">
        <v>130</v>
      </c>
      <c r="H594" s="162">
        <v>3.06</v>
      </c>
      <c r="I594" s="163"/>
      <c r="L594" s="159"/>
      <c r="M594" s="164"/>
      <c r="T594" s="165"/>
      <c r="AT594" s="160" t="s">
        <v>127</v>
      </c>
      <c r="AU594" s="160" t="s">
        <v>80</v>
      </c>
      <c r="AV594" s="14" t="s">
        <v>123</v>
      </c>
      <c r="AW594" s="14" t="s">
        <v>31</v>
      </c>
      <c r="AX594" s="14" t="s">
        <v>78</v>
      </c>
      <c r="AY594" s="160" t="s">
        <v>116</v>
      </c>
    </row>
    <row r="595" spans="2:65" s="1" customFormat="1" ht="16.5" customHeight="1">
      <c r="B595" s="33"/>
      <c r="C595" s="170" t="s">
        <v>894</v>
      </c>
      <c r="D595" s="170" t="s">
        <v>328</v>
      </c>
      <c r="E595" s="171" t="s">
        <v>895</v>
      </c>
      <c r="F595" s="172" t="s">
        <v>896</v>
      </c>
      <c r="G595" s="173" t="s">
        <v>206</v>
      </c>
      <c r="H595" s="174">
        <v>0.55100000000000005</v>
      </c>
      <c r="I595" s="175"/>
      <c r="J595" s="176">
        <f>ROUND(I595*H595,2)</f>
        <v>0</v>
      </c>
      <c r="K595" s="172" t="s">
        <v>19</v>
      </c>
      <c r="L595" s="177"/>
      <c r="M595" s="178" t="s">
        <v>19</v>
      </c>
      <c r="N595" s="179" t="s">
        <v>41</v>
      </c>
      <c r="P595" s="137">
        <f>O595*H595</f>
        <v>0</v>
      </c>
      <c r="Q595" s="137">
        <v>1</v>
      </c>
      <c r="R595" s="137">
        <f>Q595*H595</f>
        <v>0.55100000000000005</v>
      </c>
      <c r="S595" s="137">
        <v>0</v>
      </c>
      <c r="T595" s="138">
        <f>S595*H595</f>
        <v>0</v>
      </c>
      <c r="AR595" s="139" t="s">
        <v>166</v>
      </c>
      <c r="AT595" s="139" t="s">
        <v>328</v>
      </c>
      <c r="AU595" s="139" t="s">
        <v>80</v>
      </c>
      <c r="AY595" s="18" t="s">
        <v>116</v>
      </c>
      <c r="BE595" s="140">
        <f>IF(N595="základní",J595,0)</f>
        <v>0</v>
      </c>
      <c r="BF595" s="140">
        <f>IF(N595="snížená",J595,0)</f>
        <v>0</v>
      </c>
      <c r="BG595" s="140">
        <f>IF(N595="zákl. přenesená",J595,0)</f>
        <v>0</v>
      </c>
      <c r="BH595" s="140">
        <f>IF(N595="sníž. přenesená",J595,0)</f>
        <v>0</v>
      </c>
      <c r="BI595" s="140">
        <f>IF(N595="nulová",J595,0)</f>
        <v>0</v>
      </c>
      <c r="BJ595" s="18" t="s">
        <v>78</v>
      </c>
      <c r="BK595" s="140">
        <f>ROUND(I595*H595,2)</f>
        <v>0</v>
      </c>
      <c r="BL595" s="18" t="s">
        <v>123</v>
      </c>
      <c r="BM595" s="139" t="s">
        <v>897</v>
      </c>
    </row>
    <row r="596" spans="2:65" s="13" customFormat="1">
      <c r="B596" s="152"/>
      <c r="D596" s="146" t="s">
        <v>127</v>
      </c>
      <c r="E596" s="153" t="s">
        <v>19</v>
      </c>
      <c r="F596" s="154" t="s">
        <v>898</v>
      </c>
      <c r="H596" s="155">
        <v>0.55100000000000005</v>
      </c>
      <c r="I596" s="156"/>
      <c r="L596" s="152"/>
      <c r="M596" s="157"/>
      <c r="T596" s="158"/>
      <c r="AT596" s="153" t="s">
        <v>127</v>
      </c>
      <c r="AU596" s="153" t="s">
        <v>80</v>
      </c>
      <c r="AV596" s="13" t="s">
        <v>80</v>
      </c>
      <c r="AW596" s="13" t="s">
        <v>31</v>
      </c>
      <c r="AX596" s="13" t="s">
        <v>70</v>
      </c>
      <c r="AY596" s="153" t="s">
        <v>116</v>
      </c>
    </row>
    <row r="597" spans="2:65" s="14" customFormat="1">
      <c r="B597" s="159"/>
      <c r="D597" s="146" t="s">
        <v>127</v>
      </c>
      <c r="E597" s="160" t="s">
        <v>19</v>
      </c>
      <c r="F597" s="161" t="s">
        <v>130</v>
      </c>
      <c r="H597" s="162">
        <v>0.55100000000000005</v>
      </c>
      <c r="I597" s="163"/>
      <c r="L597" s="159"/>
      <c r="M597" s="164"/>
      <c r="T597" s="165"/>
      <c r="AT597" s="160" t="s">
        <v>127</v>
      </c>
      <c r="AU597" s="160" t="s">
        <v>80</v>
      </c>
      <c r="AV597" s="14" t="s">
        <v>123</v>
      </c>
      <c r="AW597" s="14" t="s">
        <v>31</v>
      </c>
      <c r="AX597" s="14" t="s">
        <v>78</v>
      </c>
      <c r="AY597" s="160" t="s">
        <v>116</v>
      </c>
    </row>
    <row r="598" spans="2:65" s="1" customFormat="1" ht="16.5" customHeight="1">
      <c r="B598" s="33"/>
      <c r="C598" s="128" t="s">
        <v>899</v>
      </c>
      <c r="D598" s="128" t="s">
        <v>118</v>
      </c>
      <c r="E598" s="129" t="s">
        <v>900</v>
      </c>
      <c r="F598" s="130" t="s">
        <v>901</v>
      </c>
      <c r="G598" s="131" t="s">
        <v>144</v>
      </c>
      <c r="H598" s="132">
        <v>1</v>
      </c>
      <c r="I598" s="133"/>
      <c r="J598" s="134">
        <f>ROUND(I598*H598,2)</f>
        <v>0</v>
      </c>
      <c r="K598" s="130" t="s">
        <v>19</v>
      </c>
      <c r="L598" s="33"/>
      <c r="M598" s="135" t="s">
        <v>19</v>
      </c>
      <c r="N598" s="136" t="s">
        <v>41</v>
      </c>
      <c r="P598" s="137">
        <f>O598*H598</f>
        <v>0</v>
      </c>
      <c r="Q598" s="137">
        <v>0</v>
      </c>
      <c r="R598" s="137">
        <f>Q598*H598</f>
        <v>0</v>
      </c>
      <c r="S598" s="137">
        <v>0</v>
      </c>
      <c r="T598" s="138">
        <f>S598*H598</f>
        <v>0</v>
      </c>
      <c r="AR598" s="139" t="s">
        <v>851</v>
      </c>
      <c r="AT598" s="139" t="s">
        <v>118</v>
      </c>
      <c r="AU598" s="139" t="s">
        <v>80</v>
      </c>
      <c r="AY598" s="18" t="s">
        <v>116</v>
      </c>
      <c r="BE598" s="140">
        <f>IF(N598="základní",J598,0)</f>
        <v>0</v>
      </c>
      <c r="BF598" s="140">
        <f>IF(N598="snížená",J598,0)</f>
        <v>0</v>
      </c>
      <c r="BG598" s="140">
        <f>IF(N598="zákl. přenesená",J598,0)</f>
        <v>0</v>
      </c>
      <c r="BH598" s="140">
        <f>IF(N598="sníž. přenesená",J598,0)</f>
        <v>0</v>
      </c>
      <c r="BI598" s="140">
        <f>IF(N598="nulová",J598,0)</f>
        <v>0</v>
      </c>
      <c r="BJ598" s="18" t="s">
        <v>78</v>
      </c>
      <c r="BK598" s="140">
        <f>ROUND(I598*H598,2)</f>
        <v>0</v>
      </c>
      <c r="BL598" s="18" t="s">
        <v>851</v>
      </c>
      <c r="BM598" s="139" t="s">
        <v>902</v>
      </c>
    </row>
    <row r="599" spans="2:65" s="13" customFormat="1">
      <c r="B599" s="152"/>
      <c r="D599" s="146" t="s">
        <v>127</v>
      </c>
      <c r="E599" s="153" t="s">
        <v>19</v>
      </c>
      <c r="F599" s="154" t="s">
        <v>78</v>
      </c>
      <c r="H599" s="155">
        <v>1</v>
      </c>
      <c r="I599" s="156"/>
      <c r="L599" s="152"/>
      <c r="M599" s="157"/>
      <c r="T599" s="158"/>
      <c r="AT599" s="153" t="s">
        <v>127</v>
      </c>
      <c r="AU599" s="153" t="s">
        <v>80</v>
      </c>
      <c r="AV599" s="13" t="s">
        <v>80</v>
      </c>
      <c r="AW599" s="13" t="s">
        <v>31</v>
      </c>
      <c r="AX599" s="13" t="s">
        <v>70</v>
      </c>
      <c r="AY599" s="153" t="s">
        <v>116</v>
      </c>
    </row>
    <row r="600" spans="2:65" s="14" customFormat="1">
      <c r="B600" s="159"/>
      <c r="D600" s="146" t="s">
        <v>127</v>
      </c>
      <c r="E600" s="160" t="s">
        <v>19</v>
      </c>
      <c r="F600" s="161" t="s">
        <v>130</v>
      </c>
      <c r="H600" s="162">
        <v>1</v>
      </c>
      <c r="I600" s="163"/>
      <c r="L600" s="159"/>
      <c r="M600" s="164"/>
      <c r="T600" s="165"/>
      <c r="AT600" s="160" t="s">
        <v>127</v>
      </c>
      <c r="AU600" s="160" t="s">
        <v>80</v>
      </c>
      <c r="AV600" s="14" t="s">
        <v>123</v>
      </c>
      <c r="AW600" s="14" t="s">
        <v>31</v>
      </c>
      <c r="AX600" s="14" t="s">
        <v>78</v>
      </c>
      <c r="AY600" s="160" t="s">
        <v>116</v>
      </c>
    </row>
    <row r="601" spans="2:65" s="1" customFormat="1" ht="16.5" customHeight="1">
      <c r="B601" s="33"/>
      <c r="C601" s="128" t="s">
        <v>903</v>
      </c>
      <c r="D601" s="128" t="s">
        <v>118</v>
      </c>
      <c r="E601" s="129" t="s">
        <v>904</v>
      </c>
      <c r="F601" s="130" t="s">
        <v>905</v>
      </c>
      <c r="G601" s="131" t="s">
        <v>187</v>
      </c>
      <c r="H601" s="132">
        <v>1</v>
      </c>
      <c r="I601" s="133"/>
      <c r="J601" s="134">
        <f>ROUND(I601*H601,2)</f>
        <v>0</v>
      </c>
      <c r="K601" s="130" t="s">
        <v>19</v>
      </c>
      <c r="L601" s="33"/>
      <c r="M601" s="135" t="s">
        <v>19</v>
      </c>
      <c r="N601" s="136" t="s">
        <v>41</v>
      </c>
      <c r="P601" s="137">
        <f>O601*H601</f>
        <v>0</v>
      </c>
      <c r="Q601" s="137">
        <v>0</v>
      </c>
      <c r="R601" s="137">
        <f>Q601*H601</f>
        <v>0</v>
      </c>
      <c r="S601" s="137">
        <v>0</v>
      </c>
      <c r="T601" s="138">
        <f>S601*H601</f>
        <v>0</v>
      </c>
      <c r="AR601" s="139" t="s">
        <v>851</v>
      </c>
      <c r="AT601" s="139" t="s">
        <v>118</v>
      </c>
      <c r="AU601" s="139" t="s">
        <v>80</v>
      </c>
      <c r="AY601" s="18" t="s">
        <v>116</v>
      </c>
      <c r="BE601" s="140">
        <f>IF(N601="základní",J601,0)</f>
        <v>0</v>
      </c>
      <c r="BF601" s="140">
        <f>IF(N601="snížená",J601,0)</f>
        <v>0</v>
      </c>
      <c r="BG601" s="140">
        <f>IF(N601="zákl. přenesená",J601,0)</f>
        <v>0</v>
      </c>
      <c r="BH601" s="140">
        <f>IF(N601="sníž. přenesená",J601,0)</f>
        <v>0</v>
      </c>
      <c r="BI601" s="140">
        <f>IF(N601="nulová",J601,0)</f>
        <v>0</v>
      </c>
      <c r="BJ601" s="18" t="s">
        <v>78</v>
      </c>
      <c r="BK601" s="140">
        <f>ROUND(I601*H601,2)</f>
        <v>0</v>
      </c>
      <c r="BL601" s="18" t="s">
        <v>851</v>
      </c>
      <c r="BM601" s="139" t="s">
        <v>906</v>
      </c>
    </row>
    <row r="602" spans="2:65" s="13" customFormat="1">
      <c r="B602" s="152"/>
      <c r="D602" s="146" t="s">
        <v>127</v>
      </c>
      <c r="E602" s="153" t="s">
        <v>19</v>
      </c>
      <c r="F602" s="154" t="s">
        <v>78</v>
      </c>
      <c r="H602" s="155">
        <v>1</v>
      </c>
      <c r="I602" s="156"/>
      <c r="L602" s="152"/>
      <c r="M602" s="157"/>
      <c r="T602" s="158"/>
      <c r="AT602" s="153" t="s">
        <v>127</v>
      </c>
      <c r="AU602" s="153" t="s">
        <v>80</v>
      </c>
      <c r="AV602" s="13" t="s">
        <v>80</v>
      </c>
      <c r="AW602" s="13" t="s">
        <v>31</v>
      </c>
      <c r="AX602" s="13" t="s">
        <v>70</v>
      </c>
      <c r="AY602" s="153" t="s">
        <v>116</v>
      </c>
    </row>
    <row r="603" spans="2:65" s="14" customFormat="1">
      <c r="B603" s="159"/>
      <c r="D603" s="146" t="s">
        <v>127</v>
      </c>
      <c r="E603" s="160" t="s">
        <v>19</v>
      </c>
      <c r="F603" s="161" t="s">
        <v>130</v>
      </c>
      <c r="H603" s="162">
        <v>1</v>
      </c>
      <c r="I603" s="163"/>
      <c r="L603" s="159"/>
      <c r="M603" s="164"/>
      <c r="T603" s="165"/>
      <c r="AT603" s="160" t="s">
        <v>127</v>
      </c>
      <c r="AU603" s="160" t="s">
        <v>80</v>
      </c>
      <c r="AV603" s="14" t="s">
        <v>123</v>
      </c>
      <c r="AW603" s="14" t="s">
        <v>31</v>
      </c>
      <c r="AX603" s="14" t="s">
        <v>78</v>
      </c>
      <c r="AY603" s="160" t="s">
        <v>116</v>
      </c>
    </row>
    <row r="604" spans="2:65" s="1" customFormat="1" ht="16.5" customHeight="1">
      <c r="B604" s="33"/>
      <c r="C604" s="128" t="s">
        <v>907</v>
      </c>
      <c r="D604" s="128" t="s">
        <v>118</v>
      </c>
      <c r="E604" s="129" t="s">
        <v>908</v>
      </c>
      <c r="F604" s="130" t="s">
        <v>909</v>
      </c>
      <c r="G604" s="131" t="s">
        <v>187</v>
      </c>
      <c r="H604" s="132">
        <v>1</v>
      </c>
      <c r="I604" s="133"/>
      <c r="J604" s="134">
        <f>ROUND(I604*H604,2)</f>
        <v>0</v>
      </c>
      <c r="K604" s="130" t="s">
        <v>19</v>
      </c>
      <c r="L604" s="33"/>
      <c r="M604" s="135" t="s">
        <v>19</v>
      </c>
      <c r="N604" s="136" t="s">
        <v>41</v>
      </c>
      <c r="P604" s="137">
        <f>O604*H604</f>
        <v>0</v>
      </c>
      <c r="Q604" s="137">
        <v>0</v>
      </c>
      <c r="R604" s="137">
        <f>Q604*H604</f>
        <v>0</v>
      </c>
      <c r="S604" s="137">
        <v>0</v>
      </c>
      <c r="T604" s="138">
        <f>S604*H604</f>
        <v>0</v>
      </c>
      <c r="AR604" s="139" t="s">
        <v>851</v>
      </c>
      <c r="AT604" s="139" t="s">
        <v>118</v>
      </c>
      <c r="AU604" s="139" t="s">
        <v>80</v>
      </c>
      <c r="AY604" s="18" t="s">
        <v>116</v>
      </c>
      <c r="BE604" s="140">
        <f>IF(N604="základní",J604,0)</f>
        <v>0</v>
      </c>
      <c r="BF604" s="140">
        <f>IF(N604="snížená",J604,0)</f>
        <v>0</v>
      </c>
      <c r="BG604" s="140">
        <f>IF(N604="zákl. přenesená",J604,0)</f>
        <v>0</v>
      </c>
      <c r="BH604" s="140">
        <f>IF(N604="sníž. přenesená",J604,0)</f>
        <v>0</v>
      </c>
      <c r="BI604" s="140">
        <f>IF(N604="nulová",J604,0)</f>
        <v>0</v>
      </c>
      <c r="BJ604" s="18" t="s">
        <v>78</v>
      </c>
      <c r="BK604" s="140">
        <f>ROUND(I604*H604,2)</f>
        <v>0</v>
      </c>
      <c r="BL604" s="18" t="s">
        <v>851</v>
      </c>
      <c r="BM604" s="139" t="s">
        <v>910</v>
      </c>
    </row>
    <row r="605" spans="2:65" s="13" customFormat="1">
      <c r="B605" s="152"/>
      <c r="D605" s="146" t="s">
        <v>127</v>
      </c>
      <c r="E605" s="153" t="s">
        <v>19</v>
      </c>
      <c r="F605" s="154" t="s">
        <v>78</v>
      </c>
      <c r="H605" s="155">
        <v>1</v>
      </c>
      <c r="I605" s="156"/>
      <c r="L605" s="152"/>
      <c r="M605" s="157"/>
      <c r="T605" s="158"/>
      <c r="AT605" s="153" t="s">
        <v>127</v>
      </c>
      <c r="AU605" s="153" t="s">
        <v>80</v>
      </c>
      <c r="AV605" s="13" t="s">
        <v>80</v>
      </c>
      <c r="AW605" s="13" t="s">
        <v>31</v>
      </c>
      <c r="AX605" s="13" t="s">
        <v>70</v>
      </c>
      <c r="AY605" s="153" t="s">
        <v>116</v>
      </c>
    </row>
    <row r="606" spans="2:65" s="14" customFormat="1">
      <c r="B606" s="159"/>
      <c r="D606" s="146" t="s">
        <v>127</v>
      </c>
      <c r="E606" s="160" t="s">
        <v>19</v>
      </c>
      <c r="F606" s="161" t="s">
        <v>130</v>
      </c>
      <c r="H606" s="162">
        <v>1</v>
      </c>
      <c r="I606" s="163"/>
      <c r="L606" s="159"/>
      <c r="M606" s="164"/>
      <c r="T606" s="165"/>
      <c r="AT606" s="160" t="s">
        <v>127</v>
      </c>
      <c r="AU606" s="160" t="s">
        <v>80</v>
      </c>
      <c r="AV606" s="14" t="s">
        <v>123</v>
      </c>
      <c r="AW606" s="14" t="s">
        <v>31</v>
      </c>
      <c r="AX606" s="14" t="s">
        <v>78</v>
      </c>
      <c r="AY606" s="160" t="s">
        <v>116</v>
      </c>
    </row>
    <row r="607" spans="2:65" s="11" customFormat="1" ht="22.8" customHeight="1">
      <c r="B607" s="116"/>
      <c r="D607" s="117" t="s">
        <v>69</v>
      </c>
      <c r="E607" s="126" t="s">
        <v>911</v>
      </c>
      <c r="F607" s="126" t="s">
        <v>912</v>
      </c>
      <c r="I607" s="119"/>
      <c r="J607" s="127">
        <f>BK607</f>
        <v>0</v>
      </c>
      <c r="L607" s="116"/>
      <c r="M607" s="121"/>
      <c r="P607" s="122">
        <f>SUM(P608:P609)</f>
        <v>0</v>
      </c>
      <c r="R607" s="122">
        <f>SUM(R608:R609)</f>
        <v>0</v>
      </c>
      <c r="T607" s="123">
        <f>SUM(T608:T609)</f>
        <v>0</v>
      </c>
      <c r="AR607" s="117" t="s">
        <v>123</v>
      </c>
      <c r="AT607" s="124" t="s">
        <v>69</v>
      </c>
      <c r="AU607" s="124" t="s">
        <v>78</v>
      </c>
      <c r="AY607" s="117" t="s">
        <v>116</v>
      </c>
      <c r="BK607" s="125">
        <f>SUM(BK608:BK609)</f>
        <v>0</v>
      </c>
    </row>
    <row r="608" spans="2:65" s="1" customFormat="1" ht="16.5" customHeight="1">
      <c r="B608" s="33"/>
      <c r="C608" s="128" t="s">
        <v>913</v>
      </c>
      <c r="D608" s="128" t="s">
        <v>118</v>
      </c>
      <c r="E608" s="129" t="s">
        <v>914</v>
      </c>
      <c r="F608" s="130" t="s">
        <v>915</v>
      </c>
      <c r="G608" s="131" t="s">
        <v>192</v>
      </c>
      <c r="H608" s="132">
        <v>1</v>
      </c>
      <c r="I608" s="133"/>
      <c r="J608" s="134">
        <f>ROUND(I608*H608,2)</f>
        <v>0</v>
      </c>
      <c r="K608" s="130" t="s">
        <v>19</v>
      </c>
      <c r="L608" s="33"/>
      <c r="M608" s="135" t="s">
        <v>19</v>
      </c>
      <c r="N608" s="136" t="s">
        <v>41</v>
      </c>
      <c r="P608" s="137">
        <f>O608*H608</f>
        <v>0</v>
      </c>
      <c r="Q608" s="137">
        <v>0</v>
      </c>
      <c r="R608" s="137">
        <f>Q608*H608</f>
        <v>0</v>
      </c>
      <c r="S608" s="137">
        <v>0</v>
      </c>
      <c r="T608" s="138">
        <f>S608*H608</f>
        <v>0</v>
      </c>
      <c r="AR608" s="139" t="s">
        <v>851</v>
      </c>
      <c r="AT608" s="139" t="s">
        <v>118</v>
      </c>
      <c r="AU608" s="139" t="s">
        <v>80</v>
      </c>
      <c r="AY608" s="18" t="s">
        <v>116</v>
      </c>
      <c r="BE608" s="140">
        <f>IF(N608="základní",J608,0)</f>
        <v>0</v>
      </c>
      <c r="BF608" s="140">
        <f>IF(N608="snížená",J608,0)</f>
        <v>0</v>
      </c>
      <c r="BG608" s="140">
        <f>IF(N608="zákl. přenesená",J608,0)</f>
        <v>0</v>
      </c>
      <c r="BH608" s="140">
        <f>IF(N608="sníž. přenesená",J608,0)</f>
        <v>0</v>
      </c>
      <c r="BI608" s="140">
        <f>IF(N608="nulová",J608,0)</f>
        <v>0</v>
      </c>
      <c r="BJ608" s="18" t="s">
        <v>78</v>
      </c>
      <c r="BK608" s="140">
        <f>ROUND(I608*H608,2)</f>
        <v>0</v>
      </c>
      <c r="BL608" s="18" t="s">
        <v>851</v>
      </c>
      <c r="BM608" s="139" t="s">
        <v>916</v>
      </c>
    </row>
    <row r="609" spans="2:65" s="1" customFormat="1" ht="16.5" customHeight="1">
      <c r="B609" s="33"/>
      <c r="C609" s="128" t="s">
        <v>917</v>
      </c>
      <c r="D609" s="128" t="s">
        <v>118</v>
      </c>
      <c r="E609" s="129" t="s">
        <v>918</v>
      </c>
      <c r="F609" s="130" t="s">
        <v>919</v>
      </c>
      <c r="G609" s="131" t="s">
        <v>192</v>
      </c>
      <c r="H609" s="132">
        <v>1</v>
      </c>
      <c r="I609" s="133"/>
      <c r="J609" s="134">
        <f>ROUND(I609*H609,2)</f>
        <v>0</v>
      </c>
      <c r="K609" s="130" t="s">
        <v>19</v>
      </c>
      <c r="L609" s="33"/>
      <c r="M609" s="188" t="s">
        <v>19</v>
      </c>
      <c r="N609" s="189" t="s">
        <v>41</v>
      </c>
      <c r="O609" s="190"/>
      <c r="P609" s="191">
        <f>O609*H609</f>
        <v>0</v>
      </c>
      <c r="Q609" s="191">
        <v>0</v>
      </c>
      <c r="R609" s="191">
        <f>Q609*H609</f>
        <v>0</v>
      </c>
      <c r="S609" s="191">
        <v>0</v>
      </c>
      <c r="T609" s="192">
        <f>S609*H609</f>
        <v>0</v>
      </c>
      <c r="AR609" s="139" t="s">
        <v>851</v>
      </c>
      <c r="AT609" s="139" t="s">
        <v>118</v>
      </c>
      <c r="AU609" s="139" t="s">
        <v>80</v>
      </c>
      <c r="AY609" s="18" t="s">
        <v>116</v>
      </c>
      <c r="BE609" s="140">
        <f>IF(N609="základní",J609,0)</f>
        <v>0</v>
      </c>
      <c r="BF609" s="140">
        <f>IF(N609="snížená",J609,0)</f>
        <v>0</v>
      </c>
      <c r="BG609" s="140">
        <f>IF(N609="zákl. přenesená",J609,0)</f>
        <v>0</v>
      </c>
      <c r="BH609" s="140">
        <f>IF(N609="sníž. přenesená",J609,0)</f>
        <v>0</v>
      </c>
      <c r="BI609" s="140">
        <f>IF(N609="nulová",J609,0)</f>
        <v>0</v>
      </c>
      <c r="BJ609" s="18" t="s">
        <v>78</v>
      </c>
      <c r="BK609" s="140">
        <f>ROUND(I609*H609,2)</f>
        <v>0</v>
      </c>
      <c r="BL609" s="18" t="s">
        <v>851</v>
      </c>
      <c r="BM609" s="139" t="s">
        <v>920</v>
      </c>
    </row>
    <row r="610" spans="2:65" s="1" customFormat="1" ht="6.9" customHeight="1"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33"/>
    </row>
  </sheetData>
  <sheetProtection algorithmName="SHA-512" hashValue="IfwjsvlhcePGI57N0uQpxbHa/B/igycBO4D0pywPbCIyhSBYLkE8Peko+Wn4ddV4gyrT5reK1Z1tU9Zmz/rm2w==" saltValue="8MNA9AMsofxQrSK4Yby9KmMUD+ZjvHsphcRSf2Zf1E2QVbjtgqvzzD7yd59oO4w48rXXMct16arFxJ9n+idEXA==" spinCount="100000" sheet="1" objects="1" scenarios="1" formatColumns="0" formatRows="0" autoFilter="0"/>
  <autoFilter ref="C96:K609" xr:uid="{00000000-0009-0000-0000-000002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200-000000000000}"/>
    <hyperlink ref="F106" r:id="rId2" xr:uid="{00000000-0004-0000-0200-000001000000}"/>
    <hyperlink ref="F114" r:id="rId3" xr:uid="{00000000-0004-0000-0200-000002000000}"/>
    <hyperlink ref="F121" r:id="rId4" xr:uid="{00000000-0004-0000-0200-000003000000}"/>
    <hyperlink ref="F124" r:id="rId5" xr:uid="{00000000-0004-0000-0200-000004000000}"/>
    <hyperlink ref="F137" r:id="rId6" xr:uid="{00000000-0004-0000-0200-000005000000}"/>
    <hyperlink ref="F143" r:id="rId7" xr:uid="{00000000-0004-0000-0200-000006000000}"/>
    <hyperlink ref="F149" r:id="rId8" xr:uid="{00000000-0004-0000-0200-000007000000}"/>
    <hyperlink ref="F157" r:id="rId9" xr:uid="{00000000-0004-0000-0200-000008000000}"/>
    <hyperlink ref="F201" r:id="rId10" xr:uid="{00000000-0004-0000-0200-000009000000}"/>
    <hyperlink ref="F210" r:id="rId11" xr:uid="{00000000-0004-0000-0200-00000A000000}"/>
    <hyperlink ref="F217" r:id="rId12" xr:uid="{00000000-0004-0000-0200-00000B000000}"/>
    <hyperlink ref="F226" r:id="rId13" xr:uid="{00000000-0004-0000-0200-00000C000000}"/>
    <hyperlink ref="F233" r:id="rId14" xr:uid="{00000000-0004-0000-0200-00000D000000}"/>
    <hyperlink ref="F256" r:id="rId15" xr:uid="{00000000-0004-0000-0200-00000E000000}"/>
    <hyperlink ref="F265" r:id="rId16" xr:uid="{00000000-0004-0000-0200-00000F000000}"/>
    <hyperlink ref="F271" r:id="rId17" xr:uid="{00000000-0004-0000-0200-000010000000}"/>
    <hyperlink ref="F279" r:id="rId18" xr:uid="{00000000-0004-0000-0200-000011000000}"/>
    <hyperlink ref="F292" r:id="rId19" xr:uid="{00000000-0004-0000-0200-000012000000}"/>
    <hyperlink ref="F306" r:id="rId20" xr:uid="{00000000-0004-0000-0200-000013000000}"/>
    <hyperlink ref="F313" r:id="rId21" xr:uid="{00000000-0004-0000-0200-000014000000}"/>
    <hyperlink ref="F322" r:id="rId22" xr:uid="{00000000-0004-0000-0200-000015000000}"/>
    <hyperlink ref="F330" r:id="rId23" xr:uid="{00000000-0004-0000-0200-000016000000}"/>
    <hyperlink ref="F349" r:id="rId24" xr:uid="{00000000-0004-0000-0200-000017000000}"/>
    <hyperlink ref="F364" r:id="rId25" xr:uid="{00000000-0004-0000-0200-000018000000}"/>
    <hyperlink ref="F383" r:id="rId26" xr:uid="{00000000-0004-0000-0200-000019000000}"/>
    <hyperlink ref="F388" r:id="rId27" xr:uid="{00000000-0004-0000-0200-00001A000000}"/>
    <hyperlink ref="F397" r:id="rId28" xr:uid="{00000000-0004-0000-0200-00001B000000}"/>
    <hyperlink ref="F416" r:id="rId29" xr:uid="{00000000-0004-0000-0200-00001C000000}"/>
    <hyperlink ref="F428" r:id="rId30" xr:uid="{00000000-0004-0000-0200-00001D000000}"/>
    <hyperlink ref="F434" r:id="rId31" xr:uid="{00000000-0004-0000-0200-00001E000000}"/>
    <hyperlink ref="F442" r:id="rId32" xr:uid="{00000000-0004-0000-0200-00001F000000}"/>
    <hyperlink ref="F448" r:id="rId33" xr:uid="{00000000-0004-0000-0200-000020000000}"/>
    <hyperlink ref="F453" r:id="rId34" xr:uid="{00000000-0004-0000-0200-000021000000}"/>
    <hyperlink ref="F460" r:id="rId35" xr:uid="{00000000-0004-0000-0200-000022000000}"/>
    <hyperlink ref="F463" r:id="rId36" xr:uid="{00000000-0004-0000-0200-000023000000}"/>
    <hyperlink ref="F469" r:id="rId37" xr:uid="{00000000-0004-0000-0200-000024000000}"/>
    <hyperlink ref="F476" r:id="rId38" xr:uid="{00000000-0004-0000-0200-000025000000}"/>
    <hyperlink ref="F498" r:id="rId39" xr:uid="{00000000-0004-0000-0200-000026000000}"/>
    <hyperlink ref="F507" r:id="rId40" xr:uid="{00000000-0004-0000-0200-000027000000}"/>
    <hyperlink ref="F513" r:id="rId41" xr:uid="{00000000-0004-0000-0200-000028000000}"/>
    <hyperlink ref="F565" r:id="rId42" xr:uid="{00000000-0004-0000-0200-000029000000}"/>
    <hyperlink ref="F586" r:id="rId43" xr:uid="{00000000-0004-0000-0200-00002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94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>
      <c r="B4" s="21"/>
      <c r="D4" s="22" t="s">
        <v>87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4" t="str">
        <f>'Rekapitulace stavby'!K6</f>
        <v>VÝBĚH GEPARDA - doplnění</v>
      </c>
      <c r="F7" s="325"/>
      <c r="G7" s="325"/>
      <c r="H7" s="325"/>
      <c r="L7" s="21"/>
    </row>
    <row r="8" spans="2:46" s="1" customFormat="1" ht="12" customHeight="1">
      <c r="B8" s="33"/>
      <c r="D8" s="28" t="s">
        <v>88</v>
      </c>
      <c r="L8" s="33"/>
    </row>
    <row r="9" spans="2:46" s="1" customFormat="1" ht="16.5" customHeight="1">
      <c r="B9" s="33"/>
      <c r="E9" s="310" t="s">
        <v>921</v>
      </c>
      <c r="F9" s="323"/>
      <c r="G9" s="323"/>
      <c r="H9" s="32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12. 11. 2025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19</v>
      </c>
      <c r="L14" s="33"/>
    </row>
    <row r="15" spans="2:46" s="1" customFormat="1" ht="18" customHeight="1">
      <c r="B15" s="33"/>
      <c r="E15" s="26" t="s">
        <v>22</v>
      </c>
      <c r="I15" s="28" t="s">
        <v>26</v>
      </c>
      <c r="J15" s="26" t="s">
        <v>19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6" t="str">
        <f>'Rekapitulace stavby'!E14</f>
        <v>Vyplň údaj</v>
      </c>
      <c r="F18" s="292"/>
      <c r="G18" s="292"/>
      <c r="H18" s="292"/>
      <c r="I18" s="28" t="s">
        <v>26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29</v>
      </c>
      <c r="I20" s="28" t="s">
        <v>25</v>
      </c>
      <c r="J20" s="26" t="s">
        <v>19</v>
      </c>
      <c r="L20" s="33"/>
    </row>
    <row r="21" spans="2:12" s="1" customFormat="1" ht="18" customHeight="1">
      <c r="B21" s="33"/>
      <c r="E21" s="26" t="s">
        <v>30</v>
      </c>
      <c r="I21" s="28" t="s">
        <v>26</v>
      </c>
      <c r="J21" s="26" t="s">
        <v>19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32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26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6.5" customHeight="1">
      <c r="B27" s="87"/>
      <c r="E27" s="297" t="s">
        <v>19</v>
      </c>
      <c r="F27" s="297"/>
      <c r="G27" s="297"/>
      <c r="H27" s="297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36</v>
      </c>
      <c r="J30" s="64">
        <f>ROUND(J83,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38</v>
      </c>
      <c r="I32" s="36" t="s">
        <v>37</v>
      </c>
      <c r="J32" s="36" t="s">
        <v>39</v>
      </c>
      <c r="L32" s="33"/>
    </row>
    <row r="33" spans="2:12" s="1" customFormat="1" ht="14.4" customHeight="1">
      <c r="B33" s="33"/>
      <c r="D33" s="53" t="s">
        <v>40</v>
      </c>
      <c r="E33" s="28" t="s">
        <v>41</v>
      </c>
      <c r="F33" s="89">
        <f>ROUND((SUM(BE83:BE93)),  2)</f>
        <v>0</v>
      </c>
      <c r="I33" s="90">
        <v>0.21</v>
      </c>
      <c r="J33" s="89">
        <f>ROUND(((SUM(BE83:BE93))*I33),  2)</f>
        <v>0</v>
      </c>
      <c r="L33" s="33"/>
    </row>
    <row r="34" spans="2:12" s="1" customFormat="1" ht="14.4" customHeight="1">
      <c r="B34" s="33"/>
      <c r="E34" s="28" t="s">
        <v>42</v>
      </c>
      <c r="F34" s="89">
        <f>ROUND((SUM(BF83:BF93)),  2)</f>
        <v>0</v>
      </c>
      <c r="I34" s="90">
        <v>0.12</v>
      </c>
      <c r="J34" s="89">
        <f>ROUND(((SUM(BF83:BF93))*I34),  2)</f>
        <v>0</v>
      </c>
      <c r="L34" s="33"/>
    </row>
    <row r="35" spans="2:12" s="1" customFormat="1" ht="14.4" hidden="1" customHeight="1">
      <c r="B35" s="33"/>
      <c r="E35" s="28" t="s">
        <v>43</v>
      </c>
      <c r="F35" s="89">
        <f>ROUND((SUM(BG83:BG93)),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44</v>
      </c>
      <c r="F36" s="89">
        <f>ROUND((SUM(BH83:BH93)),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45</v>
      </c>
      <c r="F37" s="89">
        <f>ROUND((SUM(BI83:BI93)),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46</v>
      </c>
      <c r="E39" s="55"/>
      <c r="F39" s="55"/>
      <c r="G39" s="93" t="s">
        <v>47</v>
      </c>
      <c r="H39" s="94" t="s">
        <v>48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90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4" t="str">
        <f>E7</f>
        <v>VÝBĚH GEPARDA - doplnění</v>
      </c>
      <c r="F48" s="325"/>
      <c r="G48" s="325"/>
      <c r="H48" s="325"/>
      <c r="L48" s="33"/>
    </row>
    <row r="49" spans="2:47" s="1" customFormat="1" ht="12" customHeight="1">
      <c r="B49" s="33"/>
      <c r="C49" s="28" t="s">
        <v>88</v>
      </c>
      <c r="L49" s="33"/>
    </row>
    <row r="50" spans="2:47" s="1" customFormat="1" ht="16.5" customHeight="1">
      <c r="B50" s="33"/>
      <c r="E50" s="310" t="str">
        <f>E9</f>
        <v>VRN - Vedlejší rozpočtové náklady</v>
      </c>
      <c r="F50" s="323"/>
      <c r="G50" s="323"/>
      <c r="H50" s="323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Zoologická zahrada Ústí nad Labem</v>
      </c>
      <c r="I52" s="28" t="s">
        <v>23</v>
      </c>
      <c r="J52" s="50" t="str">
        <f>IF(J12="","",J12)</f>
        <v>12. 11. 2025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24</v>
      </c>
      <c r="F54" s="26" t="str">
        <f>E15</f>
        <v>Zoologická zahrada Ústí nad Labem</v>
      </c>
      <c r="I54" s="28" t="s">
        <v>29</v>
      </c>
      <c r="J54" s="31" t="str">
        <f>E21</f>
        <v>JinJan s.r.o.</v>
      </c>
      <c r="L54" s="33"/>
    </row>
    <row r="55" spans="2:47" s="1" customFormat="1" ht="15.15" customHeight="1">
      <c r="B55" s="33"/>
      <c r="C55" s="28" t="s">
        <v>27</v>
      </c>
      <c r="F55" s="26" t="str">
        <f>IF(E18="","",E18)</f>
        <v>Vyplň údaj</v>
      </c>
      <c r="I55" s="28" t="s">
        <v>32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91</v>
      </c>
      <c r="D57" s="91"/>
      <c r="E57" s="91"/>
      <c r="F57" s="91"/>
      <c r="G57" s="91"/>
      <c r="H57" s="91"/>
      <c r="I57" s="91"/>
      <c r="J57" s="98" t="s">
        <v>92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68</v>
      </c>
      <c r="J59" s="64">
        <f>J83</f>
        <v>0</v>
      </c>
      <c r="L59" s="33"/>
      <c r="AU59" s="18" t="s">
        <v>93</v>
      </c>
    </row>
    <row r="60" spans="2:47" s="8" customFormat="1" ht="24.9" customHeight="1">
      <c r="B60" s="100"/>
      <c r="D60" s="101" t="s">
        <v>921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95" customHeight="1">
      <c r="B61" s="104"/>
      <c r="D61" s="105" t="s">
        <v>922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95" customHeight="1">
      <c r="B62" s="104"/>
      <c r="D62" s="105" t="s">
        <v>923</v>
      </c>
      <c r="E62" s="106"/>
      <c r="F62" s="106"/>
      <c r="G62" s="106"/>
      <c r="H62" s="106"/>
      <c r="I62" s="106"/>
      <c r="J62" s="107">
        <f>J88</f>
        <v>0</v>
      </c>
      <c r="L62" s="104"/>
    </row>
    <row r="63" spans="2:47" s="9" customFormat="1" ht="19.95" customHeight="1">
      <c r="B63" s="104"/>
      <c r="D63" s="105" t="s">
        <v>924</v>
      </c>
      <c r="E63" s="106"/>
      <c r="F63" s="106"/>
      <c r="G63" s="106"/>
      <c r="H63" s="106"/>
      <c r="I63" s="106"/>
      <c r="J63" s="107">
        <f>J91</f>
        <v>0</v>
      </c>
      <c r="L63" s="104"/>
    </row>
    <row r="64" spans="2:47" s="1" customFormat="1" ht="21.75" customHeight="1">
      <c r="B64" s="33"/>
      <c r="L64" s="33"/>
    </row>
    <row r="65" spans="2:12" s="1" customFormat="1" ht="6.9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>
      <c r="B70" s="33"/>
      <c r="C70" s="22" t="s">
        <v>101</v>
      </c>
      <c r="L70" s="33"/>
    </row>
    <row r="71" spans="2:12" s="1" customFormat="1" ht="6.9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24" t="str">
        <f>E7</f>
        <v>VÝBĚH GEPARDA - doplnění</v>
      </c>
      <c r="F73" s="325"/>
      <c r="G73" s="325"/>
      <c r="H73" s="325"/>
      <c r="L73" s="33"/>
    </row>
    <row r="74" spans="2:12" s="1" customFormat="1" ht="12" customHeight="1">
      <c r="B74" s="33"/>
      <c r="C74" s="28" t="s">
        <v>88</v>
      </c>
      <c r="L74" s="33"/>
    </row>
    <row r="75" spans="2:12" s="1" customFormat="1" ht="16.5" customHeight="1">
      <c r="B75" s="33"/>
      <c r="E75" s="310" t="str">
        <f>E9</f>
        <v>VRN - Vedlejší rozpočtové náklady</v>
      </c>
      <c r="F75" s="323"/>
      <c r="G75" s="323"/>
      <c r="H75" s="323"/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Zoologická zahrada Ústí nad Labem</v>
      </c>
      <c r="I77" s="28" t="s">
        <v>23</v>
      </c>
      <c r="J77" s="50" t="str">
        <f>IF(J12="","",J12)</f>
        <v>12. 11. 2025</v>
      </c>
      <c r="L77" s="33"/>
    </row>
    <row r="78" spans="2:12" s="1" customFormat="1" ht="6.9" customHeight="1">
      <c r="B78" s="33"/>
      <c r="L78" s="33"/>
    </row>
    <row r="79" spans="2:12" s="1" customFormat="1" ht="15.15" customHeight="1">
      <c r="B79" s="33"/>
      <c r="C79" s="28" t="s">
        <v>24</v>
      </c>
      <c r="F79" s="26" t="str">
        <f>E15</f>
        <v>Zoologická zahrada Ústí nad Labem</v>
      </c>
      <c r="I79" s="28" t="s">
        <v>29</v>
      </c>
      <c r="J79" s="31" t="str">
        <f>E21</f>
        <v>JinJan s.r.o.</v>
      </c>
      <c r="L79" s="33"/>
    </row>
    <row r="80" spans="2:12" s="1" customFormat="1" ht="15.15" customHeight="1">
      <c r="B80" s="33"/>
      <c r="C80" s="28" t="s">
        <v>27</v>
      </c>
      <c r="F80" s="26" t="str">
        <f>IF(E18="","",E18)</f>
        <v>Vyplň údaj</v>
      </c>
      <c r="I80" s="28" t="s">
        <v>32</v>
      </c>
      <c r="J80" s="31" t="str">
        <f>E24</f>
        <v xml:space="preserve"> 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102</v>
      </c>
      <c r="D82" s="110" t="s">
        <v>55</v>
      </c>
      <c r="E82" s="110" t="s">
        <v>51</v>
      </c>
      <c r="F82" s="110" t="s">
        <v>52</v>
      </c>
      <c r="G82" s="110" t="s">
        <v>103</v>
      </c>
      <c r="H82" s="110" t="s">
        <v>104</v>
      </c>
      <c r="I82" s="110" t="s">
        <v>105</v>
      </c>
      <c r="J82" s="110" t="s">
        <v>92</v>
      </c>
      <c r="K82" s="111" t="s">
        <v>106</v>
      </c>
      <c r="L82" s="108"/>
      <c r="M82" s="57" t="s">
        <v>19</v>
      </c>
      <c r="N82" s="58" t="s">
        <v>40</v>
      </c>
      <c r="O82" s="58" t="s">
        <v>107</v>
      </c>
      <c r="P82" s="58" t="s">
        <v>108</v>
      </c>
      <c r="Q82" s="58" t="s">
        <v>109</v>
      </c>
      <c r="R82" s="58" t="s">
        <v>110</v>
      </c>
      <c r="S82" s="58" t="s">
        <v>111</v>
      </c>
      <c r="T82" s="59" t="s">
        <v>112</v>
      </c>
    </row>
    <row r="83" spans="2:65" s="1" customFormat="1" ht="22.8" customHeight="1">
      <c r="B83" s="33"/>
      <c r="C83" s="62" t="s">
        <v>113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0</v>
      </c>
      <c r="S83" s="51"/>
      <c r="T83" s="114">
        <f>T84</f>
        <v>0</v>
      </c>
      <c r="AT83" s="18" t="s">
        <v>69</v>
      </c>
      <c r="AU83" s="18" t="s">
        <v>93</v>
      </c>
      <c r="BK83" s="115">
        <f>BK84</f>
        <v>0</v>
      </c>
    </row>
    <row r="84" spans="2:65" s="11" customFormat="1" ht="25.95" customHeight="1">
      <c r="B84" s="116"/>
      <c r="D84" s="117" t="s">
        <v>69</v>
      </c>
      <c r="E84" s="118" t="s">
        <v>84</v>
      </c>
      <c r="F84" s="118" t="s">
        <v>85</v>
      </c>
      <c r="I84" s="119"/>
      <c r="J84" s="120">
        <f>BK84</f>
        <v>0</v>
      </c>
      <c r="L84" s="116"/>
      <c r="M84" s="121"/>
      <c r="P84" s="122">
        <f>P85+P88+P91</f>
        <v>0</v>
      </c>
      <c r="R84" s="122">
        <f>R85+R88+R91</f>
        <v>0</v>
      </c>
      <c r="T84" s="123">
        <f>T85+T88+T91</f>
        <v>0</v>
      </c>
      <c r="AR84" s="117" t="s">
        <v>146</v>
      </c>
      <c r="AT84" s="124" t="s">
        <v>69</v>
      </c>
      <c r="AU84" s="124" t="s">
        <v>70</v>
      </c>
      <c r="AY84" s="117" t="s">
        <v>116</v>
      </c>
      <c r="BK84" s="125">
        <f>BK85+BK88+BK91</f>
        <v>0</v>
      </c>
    </row>
    <row r="85" spans="2:65" s="11" customFormat="1" ht="22.8" customHeight="1">
      <c r="B85" s="116"/>
      <c r="D85" s="117" t="s">
        <v>69</v>
      </c>
      <c r="E85" s="126" t="s">
        <v>925</v>
      </c>
      <c r="F85" s="126" t="s">
        <v>926</v>
      </c>
      <c r="I85" s="119"/>
      <c r="J85" s="127">
        <f>BK85</f>
        <v>0</v>
      </c>
      <c r="L85" s="116"/>
      <c r="M85" s="121"/>
      <c r="P85" s="122">
        <f>SUM(P86:P87)</f>
        <v>0</v>
      </c>
      <c r="R85" s="122">
        <f>SUM(R86:R87)</f>
        <v>0</v>
      </c>
      <c r="T85" s="123">
        <f>SUM(T86:T87)</f>
        <v>0</v>
      </c>
      <c r="AR85" s="117" t="s">
        <v>146</v>
      </c>
      <c r="AT85" s="124" t="s">
        <v>69</v>
      </c>
      <c r="AU85" s="124" t="s">
        <v>78</v>
      </c>
      <c r="AY85" s="117" t="s">
        <v>116</v>
      </c>
      <c r="BK85" s="125">
        <f>SUM(BK86:BK87)</f>
        <v>0</v>
      </c>
    </row>
    <row r="86" spans="2:65" s="1" customFormat="1" ht="24.15" customHeight="1">
      <c r="B86" s="33"/>
      <c r="C86" s="128" t="s">
        <v>78</v>
      </c>
      <c r="D86" s="128" t="s">
        <v>118</v>
      </c>
      <c r="E86" s="129" t="s">
        <v>927</v>
      </c>
      <c r="F86" s="130" t="s">
        <v>928</v>
      </c>
      <c r="G86" s="131" t="s">
        <v>192</v>
      </c>
      <c r="H86" s="132">
        <v>1</v>
      </c>
      <c r="I86" s="133"/>
      <c r="J86" s="134">
        <f>ROUND(I86*H86,2)</f>
        <v>0</v>
      </c>
      <c r="K86" s="130" t="s">
        <v>19</v>
      </c>
      <c r="L86" s="33"/>
      <c r="M86" s="135" t="s">
        <v>19</v>
      </c>
      <c r="N86" s="136" t="s">
        <v>41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929</v>
      </c>
      <c r="AT86" s="139" t="s">
        <v>118</v>
      </c>
      <c r="AU86" s="139" t="s">
        <v>80</v>
      </c>
      <c r="AY86" s="18" t="s">
        <v>116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8" t="s">
        <v>78</v>
      </c>
      <c r="BK86" s="140">
        <f>ROUND(I86*H86,2)</f>
        <v>0</v>
      </c>
      <c r="BL86" s="18" t="s">
        <v>929</v>
      </c>
      <c r="BM86" s="139" t="s">
        <v>930</v>
      </c>
    </row>
    <row r="87" spans="2:65" s="1" customFormat="1" ht="16.5" customHeight="1">
      <c r="B87" s="33"/>
      <c r="C87" s="128" t="s">
        <v>80</v>
      </c>
      <c r="D87" s="128" t="s">
        <v>118</v>
      </c>
      <c r="E87" s="129" t="s">
        <v>931</v>
      </c>
      <c r="F87" s="130" t="s">
        <v>932</v>
      </c>
      <c r="G87" s="131" t="s">
        <v>192</v>
      </c>
      <c r="H87" s="132">
        <v>1</v>
      </c>
      <c r="I87" s="133"/>
      <c r="J87" s="134">
        <f>ROUND(I87*H87,2)</f>
        <v>0</v>
      </c>
      <c r="K87" s="130" t="s">
        <v>19</v>
      </c>
      <c r="L87" s="33"/>
      <c r="M87" s="135" t="s">
        <v>19</v>
      </c>
      <c r="N87" s="136" t="s">
        <v>41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929</v>
      </c>
      <c r="AT87" s="139" t="s">
        <v>118</v>
      </c>
      <c r="AU87" s="139" t="s">
        <v>80</v>
      </c>
      <c r="AY87" s="18" t="s">
        <v>116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78</v>
      </c>
      <c r="BK87" s="140">
        <f>ROUND(I87*H87,2)</f>
        <v>0</v>
      </c>
      <c r="BL87" s="18" t="s">
        <v>929</v>
      </c>
      <c r="BM87" s="139" t="s">
        <v>933</v>
      </c>
    </row>
    <row r="88" spans="2:65" s="11" customFormat="1" ht="22.8" customHeight="1">
      <c r="B88" s="116"/>
      <c r="D88" s="117" t="s">
        <v>69</v>
      </c>
      <c r="E88" s="126" t="s">
        <v>934</v>
      </c>
      <c r="F88" s="126" t="s">
        <v>935</v>
      </c>
      <c r="I88" s="119"/>
      <c r="J88" s="127">
        <f>BK88</f>
        <v>0</v>
      </c>
      <c r="L88" s="116"/>
      <c r="M88" s="121"/>
      <c r="P88" s="122">
        <f>SUM(P89:P90)</f>
        <v>0</v>
      </c>
      <c r="R88" s="122">
        <f>SUM(R89:R90)</f>
        <v>0</v>
      </c>
      <c r="T88" s="123">
        <f>SUM(T89:T90)</f>
        <v>0</v>
      </c>
      <c r="AR88" s="117" t="s">
        <v>146</v>
      </c>
      <c r="AT88" s="124" t="s">
        <v>69</v>
      </c>
      <c r="AU88" s="124" t="s">
        <v>78</v>
      </c>
      <c r="AY88" s="117" t="s">
        <v>116</v>
      </c>
      <c r="BK88" s="125">
        <f>SUM(BK89:BK90)</f>
        <v>0</v>
      </c>
    </row>
    <row r="89" spans="2:65" s="1" customFormat="1" ht="16.5" customHeight="1">
      <c r="B89" s="33"/>
      <c r="C89" s="128" t="s">
        <v>137</v>
      </c>
      <c r="D89" s="128" t="s">
        <v>118</v>
      </c>
      <c r="E89" s="129" t="s">
        <v>936</v>
      </c>
      <c r="F89" s="130" t="s">
        <v>937</v>
      </c>
      <c r="G89" s="131" t="s">
        <v>192</v>
      </c>
      <c r="H89" s="132">
        <v>1</v>
      </c>
      <c r="I89" s="133"/>
      <c r="J89" s="134">
        <f>ROUND(I89*H89,2)</f>
        <v>0</v>
      </c>
      <c r="K89" s="130" t="s">
        <v>19</v>
      </c>
      <c r="L89" s="33"/>
      <c r="M89" s="135" t="s">
        <v>19</v>
      </c>
      <c r="N89" s="136" t="s">
        <v>41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929</v>
      </c>
      <c r="AT89" s="139" t="s">
        <v>118</v>
      </c>
      <c r="AU89" s="139" t="s">
        <v>80</v>
      </c>
      <c r="AY89" s="18" t="s">
        <v>116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8" t="s">
        <v>78</v>
      </c>
      <c r="BK89" s="140">
        <f>ROUND(I89*H89,2)</f>
        <v>0</v>
      </c>
      <c r="BL89" s="18" t="s">
        <v>929</v>
      </c>
      <c r="BM89" s="139" t="s">
        <v>938</v>
      </c>
    </row>
    <row r="90" spans="2:65" s="1" customFormat="1" ht="16.5" customHeight="1">
      <c r="B90" s="33"/>
      <c r="C90" s="128" t="s">
        <v>123</v>
      </c>
      <c r="D90" s="128" t="s">
        <v>118</v>
      </c>
      <c r="E90" s="129" t="s">
        <v>939</v>
      </c>
      <c r="F90" s="130" t="s">
        <v>940</v>
      </c>
      <c r="G90" s="131" t="s">
        <v>192</v>
      </c>
      <c r="H90" s="132">
        <v>1</v>
      </c>
      <c r="I90" s="133"/>
      <c r="J90" s="134">
        <f>ROUND(I90*H90,2)</f>
        <v>0</v>
      </c>
      <c r="K90" s="130" t="s">
        <v>19</v>
      </c>
      <c r="L90" s="33"/>
      <c r="M90" s="135" t="s">
        <v>19</v>
      </c>
      <c r="N90" s="136" t="s">
        <v>41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929</v>
      </c>
      <c r="AT90" s="139" t="s">
        <v>118</v>
      </c>
      <c r="AU90" s="139" t="s">
        <v>80</v>
      </c>
      <c r="AY90" s="18" t="s">
        <v>116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8" t="s">
        <v>78</v>
      </c>
      <c r="BK90" s="140">
        <f>ROUND(I90*H90,2)</f>
        <v>0</v>
      </c>
      <c r="BL90" s="18" t="s">
        <v>929</v>
      </c>
      <c r="BM90" s="139" t="s">
        <v>941</v>
      </c>
    </row>
    <row r="91" spans="2:65" s="11" customFormat="1" ht="22.8" customHeight="1">
      <c r="B91" s="116"/>
      <c r="D91" s="117" t="s">
        <v>69</v>
      </c>
      <c r="E91" s="126" t="s">
        <v>942</v>
      </c>
      <c r="F91" s="126" t="s">
        <v>943</v>
      </c>
      <c r="I91" s="119"/>
      <c r="J91" s="127">
        <f>BK91</f>
        <v>0</v>
      </c>
      <c r="L91" s="116"/>
      <c r="M91" s="121"/>
      <c r="P91" s="122">
        <f>SUM(P92:P93)</f>
        <v>0</v>
      </c>
      <c r="R91" s="122">
        <f>SUM(R92:R93)</f>
        <v>0</v>
      </c>
      <c r="T91" s="123">
        <f>SUM(T92:T93)</f>
        <v>0</v>
      </c>
      <c r="AR91" s="117" t="s">
        <v>146</v>
      </c>
      <c r="AT91" s="124" t="s">
        <v>69</v>
      </c>
      <c r="AU91" s="124" t="s">
        <v>78</v>
      </c>
      <c r="AY91" s="117" t="s">
        <v>116</v>
      </c>
      <c r="BK91" s="125">
        <f>SUM(BK92:BK93)</f>
        <v>0</v>
      </c>
    </row>
    <row r="92" spans="2:65" s="1" customFormat="1" ht="16.5" customHeight="1">
      <c r="B92" s="33"/>
      <c r="C92" s="128" t="s">
        <v>146</v>
      </c>
      <c r="D92" s="128" t="s">
        <v>118</v>
      </c>
      <c r="E92" s="129" t="s">
        <v>944</v>
      </c>
      <c r="F92" s="130" t="s">
        <v>945</v>
      </c>
      <c r="G92" s="131" t="s">
        <v>192</v>
      </c>
      <c r="H92" s="132">
        <v>1</v>
      </c>
      <c r="I92" s="133"/>
      <c r="J92" s="134">
        <f>ROUND(I92*H92,2)</f>
        <v>0</v>
      </c>
      <c r="K92" s="130" t="s">
        <v>19</v>
      </c>
      <c r="L92" s="33"/>
      <c r="M92" s="135" t="s">
        <v>19</v>
      </c>
      <c r="N92" s="136" t="s">
        <v>41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929</v>
      </c>
      <c r="AT92" s="139" t="s">
        <v>118</v>
      </c>
      <c r="AU92" s="139" t="s">
        <v>80</v>
      </c>
      <c r="AY92" s="18" t="s">
        <v>116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78</v>
      </c>
      <c r="BK92" s="140">
        <f>ROUND(I92*H92,2)</f>
        <v>0</v>
      </c>
      <c r="BL92" s="18" t="s">
        <v>929</v>
      </c>
      <c r="BM92" s="139" t="s">
        <v>946</v>
      </c>
    </row>
    <row r="93" spans="2:65" s="1" customFormat="1" ht="24.15" customHeight="1">
      <c r="B93" s="33"/>
      <c r="C93" s="128" t="s">
        <v>152</v>
      </c>
      <c r="D93" s="128" t="s">
        <v>118</v>
      </c>
      <c r="E93" s="129" t="s">
        <v>947</v>
      </c>
      <c r="F93" s="130" t="s">
        <v>948</v>
      </c>
      <c r="G93" s="131" t="s">
        <v>144</v>
      </c>
      <c r="H93" s="132">
        <v>1</v>
      </c>
      <c r="I93" s="133"/>
      <c r="J93" s="134">
        <f>ROUND(I93*H93,2)</f>
        <v>0</v>
      </c>
      <c r="K93" s="130" t="s">
        <v>19</v>
      </c>
      <c r="L93" s="33"/>
      <c r="M93" s="188" t="s">
        <v>19</v>
      </c>
      <c r="N93" s="189" t="s">
        <v>41</v>
      </c>
      <c r="O93" s="190"/>
      <c r="P93" s="191">
        <f>O93*H93</f>
        <v>0</v>
      </c>
      <c r="Q93" s="191">
        <v>0</v>
      </c>
      <c r="R93" s="191">
        <f>Q93*H93</f>
        <v>0</v>
      </c>
      <c r="S93" s="191">
        <v>0</v>
      </c>
      <c r="T93" s="192">
        <f>S93*H93</f>
        <v>0</v>
      </c>
      <c r="AR93" s="139" t="s">
        <v>123</v>
      </c>
      <c r="AT93" s="139" t="s">
        <v>118</v>
      </c>
      <c r="AU93" s="139" t="s">
        <v>80</v>
      </c>
      <c r="AY93" s="18" t="s">
        <v>116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78</v>
      </c>
      <c r="BK93" s="140">
        <f>ROUND(I93*H93,2)</f>
        <v>0</v>
      </c>
      <c r="BL93" s="18" t="s">
        <v>123</v>
      </c>
      <c r="BM93" s="139" t="s">
        <v>949</v>
      </c>
    </row>
    <row r="94" spans="2:65" s="1" customFormat="1" ht="6.9" customHeight="1"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33"/>
    </row>
  </sheetData>
  <sheetProtection algorithmName="SHA-512" hashValue="4C0DvvERuxoxGn/Y1CZYCwSjMp9SxQkZ7mBRIRvC2Nb1wAu7zwMOjUDdlgCZOk0+kbbNEe/cIRxtVz8zCGdzQQ==" saltValue="8qcML613HbTKTJXfpWKZL7n3LqRcZIsbOqnW+WaBrspTcL9OorbPpHyuCitpNZGKM7XJWfG6uIl9kWTPaOqcag==" spinCount="100000" sheet="1" objects="1" scenarios="1" formatColumns="0" formatRows="0" autoFilter="0"/>
  <autoFilter ref="C82:K93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21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130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950</v>
      </c>
      <c r="H4" s="21"/>
    </row>
    <row r="5" spans="2:8" ht="12" customHeight="1">
      <c r="B5" s="21"/>
      <c r="C5" s="25" t="s">
        <v>13</v>
      </c>
      <c r="D5" s="297" t="s">
        <v>14</v>
      </c>
      <c r="E5" s="293"/>
      <c r="F5" s="293"/>
      <c r="H5" s="21"/>
    </row>
    <row r="6" spans="2:8" ht="36.9" customHeight="1">
      <c r="B6" s="21"/>
      <c r="C6" s="27" t="s">
        <v>16</v>
      </c>
      <c r="D6" s="294" t="s">
        <v>17</v>
      </c>
      <c r="E6" s="293"/>
      <c r="F6" s="293"/>
      <c r="H6" s="21"/>
    </row>
    <row r="7" spans="2:8" ht="16.5" customHeight="1">
      <c r="B7" s="21"/>
      <c r="C7" s="28" t="s">
        <v>23</v>
      </c>
      <c r="D7" s="50" t="str">
        <f>'Rekapitulace stavby'!AN8</f>
        <v>12. 11. 2025</v>
      </c>
      <c r="H7" s="21"/>
    </row>
    <row r="8" spans="2:8" s="1" customFormat="1" ht="10.8" customHeight="1">
      <c r="B8" s="33"/>
      <c r="H8" s="33"/>
    </row>
    <row r="9" spans="2:8" s="10" customFormat="1" ht="29.25" customHeight="1">
      <c r="B9" s="108"/>
      <c r="C9" s="109" t="s">
        <v>51</v>
      </c>
      <c r="D9" s="110" t="s">
        <v>52</v>
      </c>
      <c r="E9" s="110" t="s">
        <v>103</v>
      </c>
      <c r="F9" s="111" t="s">
        <v>951</v>
      </c>
      <c r="H9" s="108"/>
    </row>
    <row r="10" spans="2:8" s="1" customFormat="1" ht="26.4" customHeight="1">
      <c r="B10" s="33"/>
      <c r="C10" s="193" t="s">
        <v>81</v>
      </c>
      <c r="D10" s="193" t="s">
        <v>82</v>
      </c>
      <c r="H10" s="33"/>
    </row>
    <row r="11" spans="2:8" s="1" customFormat="1" ht="16.8" customHeight="1">
      <c r="B11" s="33"/>
      <c r="C11" s="194" t="s">
        <v>952</v>
      </c>
      <c r="D11" s="195" t="s">
        <v>19</v>
      </c>
      <c r="E11" s="196" t="s">
        <v>19</v>
      </c>
      <c r="F11" s="197">
        <v>0</v>
      </c>
      <c r="H11" s="33"/>
    </row>
    <row r="12" spans="2:8" s="1" customFormat="1" ht="16.8" customHeight="1">
      <c r="B12" s="33"/>
      <c r="C12" s="194" t="s">
        <v>277</v>
      </c>
      <c r="D12" s="195" t="s">
        <v>19</v>
      </c>
      <c r="E12" s="196" t="s">
        <v>19</v>
      </c>
      <c r="F12" s="197">
        <v>28.2</v>
      </c>
      <c r="H12" s="33"/>
    </row>
    <row r="13" spans="2:8" s="1" customFormat="1" ht="16.8" customHeight="1">
      <c r="B13" s="33"/>
      <c r="C13" s="198" t="s">
        <v>19</v>
      </c>
      <c r="D13" s="198" t="s">
        <v>314</v>
      </c>
      <c r="E13" s="18" t="s">
        <v>19</v>
      </c>
      <c r="F13" s="199">
        <v>0</v>
      </c>
      <c r="H13" s="33"/>
    </row>
    <row r="14" spans="2:8" s="1" customFormat="1" ht="16.8" customHeight="1">
      <c r="B14" s="33"/>
      <c r="C14" s="198" t="s">
        <v>19</v>
      </c>
      <c r="D14" s="198" t="s">
        <v>315</v>
      </c>
      <c r="E14" s="18" t="s">
        <v>19</v>
      </c>
      <c r="F14" s="199">
        <v>28.2</v>
      </c>
      <c r="H14" s="33"/>
    </row>
    <row r="15" spans="2:8" s="1" customFormat="1" ht="16.8" customHeight="1">
      <c r="B15" s="33"/>
      <c r="C15" s="198" t="s">
        <v>19</v>
      </c>
      <c r="D15" s="198" t="s">
        <v>19</v>
      </c>
      <c r="E15" s="18" t="s">
        <v>19</v>
      </c>
      <c r="F15" s="199">
        <v>0</v>
      </c>
      <c r="H15" s="33"/>
    </row>
    <row r="16" spans="2:8" s="1" customFormat="1" ht="16.8" customHeight="1">
      <c r="B16" s="33"/>
      <c r="C16" s="198" t="s">
        <v>277</v>
      </c>
      <c r="D16" s="198" t="s">
        <v>336</v>
      </c>
      <c r="E16" s="18" t="s">
        <v>19</v>
      </c>
      <c r="F16" s="199">
        <v>28.2</v>
      </c>
      <c r="H16" s="33"/>
    </row>
    <row r="17" spans="2:8" s="1" customFormat="1" ht="16.8" customHeight="1">
      <c r="B17" s="33"/>
      <c r="C17" s="200" t="s">
        <v>953</v>
      </c>
      <c r="H17" s="33"/>
    </row>
    <row r="18" spans="2:8" s="1" customFormat="1" ht="16.8" customHeight="1">
      <c r="B18" s="33"/>
      <c r="C18" s="198" t="s">
        <v>332</v>
      </c>
      <c r="D18" s="198" t="s">
        <v>333</v>
      </c>
      <c r="E18" s="18" t="s">
        <v>294</v>
      </c>
      <c r="F18" s="199">
        <v>28.2</v>
      </c>
      <c r="H18" s="33"/>
    </row>
    <row r="19" spans="2:8" s="1" customFormat="1" ht="16.8" customHeight="1">
      <c r="B19" s="33"/>
      <c r="C19" s="198" t="s">
        <v>316</v>
      </c>
      <c r="D19" s="198" t="s">
        <v>954</v>
      </c>
      <c r="E19" s="18" t="s">
        <v>294</v>
      </c>
      <c r="F19" s="199">
        <v>28.2</v>
      </c>
      <c r="H19" s="33"/>
    </row>
    <row r="20" spans="2:8" s="1" customFormat="1" ht="7.35" customHeight="1">
      <c r="B20" s="42"/>
      <c r="C20" s="43"/>
      <c r="D20" s="43"/>
      <c r="E20" s="43"/>
      <c r="F20" s="43"/>
      <c r="G20" s="43"/>
      <c r="H20" s="33"/>
    </row>
    <row r="21" spans="2:8" s="1" customFormat="1"/>
  </sheetData>
  <sheetProtection algorithmName="SHA-512" hashValue="RFYtKo/VX1tqD9Mvql4JfJ1nPYjqzg/oaIkAw2QNJ1HwHB5nbKjw8mxmjAZPIgNQVfb5MRtzJxZcuI6Ff4H8CQ==" saltValue="6f9MzAYG5Qw7EGAVyJUDw6APNl/jTlWVX9Lc/wGMauM2GrrPfKhAKiHy52/55IZF83VFOs6lM/8j5+RzOvVK5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201" customWidth="1"/>
    <col min="2" max="2" width="1.7109375" style="201" customWidth="1"/>
    <col min="3" max="4" width="5" style="201" customWidth="1"/>
    <col min="5" max="5" width="11.7109375" style="201" customWidth="1"/>
    <col min="6" max="6" width="9.140625" style="201" customWidth="1"/>
    <col min="7" max="7" width="5" style="201" customWidth="1"/>
    <col min="8" max="8" width="77.85546875" style="201" customWidth="1"/>
    <col min="9" max="10" width="20" style="201" customWidth="1"/>
    <col min="11" max="11" width="1.7109375" style="201" customWidth="1"/>
  </cols>
  <sheetData>
    <row r="1" spans="2:11" customFormat="1" ht="37.5" customHeight="1"/>
    <row r="2" spans="2:11" customFormat="1" ht="7.5" customHeight="1">
      <c r="B2" s="202"/>
      <c r="C2" s="203"/>
      <c r="D2" s="203"/>
      <c r="E2" s="203"/>
      <c r="F2" s="203"/>
      <c r="G2" s="203"/>
      <c r="H2" s="203"/>
      <c r="I2" s="203"/>
      <c r="J2" s="203"/>
      <c r="K2" s="204"/>
    </row>
    <row r="3" spans="2:11" s="16" customFormat="1" ht="45" customHeight="1">
      <c r="B3" s="205"/>
      <c r="C3" s="329" t="s">
        <v>955</v>
      </c>
      <c r="D3" s="329"/>
      <c r="E3" s="329"/>
      <c r="F3" s="329"/>
      <c r="G3" s="329"/>
      <c r="H3" s="329"/>
      <c r="I3" s="329"/>
      <c r="J3" s="329"/>
      <c r="K3" s="206"/>
    </row>
    <row r="4" spans="2:11" customFormat="1" ht="25.5" customHeight="1">
      <c r="B4" s="207"/>
      <c r="C4" s="328" t="s">
        <v>956</v>
      </c>
      <c r="D4" s="328"/>
      <c r="E4" s="328"/>
      <c r="F4" s="328"/>
      <c r="G4" s="328"/>
      <c r="H4" s="328"/>
      <c r="I4" s="328"/>
      <c r="J4" s="328"/>
      <c r="K4" s="208"/>
    </row>
    <row r="5" spans="2:11" customFormat="1" ht="5.25" customHeight="1">
      <c r="B5" s="207"/>
      <c r="C5" s="209"/>
      <c r="D5" s="209"/>
      <c r="E5" s="209"/>
      <c r="F5" s="209"/>
      <c r="G5" s="209"/>
      <c r="H5" s="209"/>
      <c r="I5" s="209"/>
      <c r="J5" s="209"/>
      <c r="K5" s="208"/>
    </row>
    <row r="6" spans="2:11" customFormat="1" ht="15" customHeight="1">
      <c r="B6" s="207"/>
      <c r="C6" s="327" t="s">
        <v>957</v>
      </c>
      <c r="D6" s="327"/>
      <c r="E6" s="327"/>
      <c r="F6" s="327"/>
      <c r="G6" s="327"/>
      <c r="H6" s="327"/>
      <c r="I6" s="327"/>
      <c r="J6" s="327"/>
      <c r="K6" s="208"/>
    </row>
    <row r="7" spans="2:11" customFormat="1" ht="15" customHeight="1">
      <c r="B7" s="211"/>
      <c r="C7" s="327" t="s">
        <v>958</v>
      </c>
      <c r="D7" s="327"/>
      <c r="E7" s="327"/>
      <c r="F7" s="327"/>
      <c r="G7" s="327"/>
      <c r="H7" s="327"/>
      <c r="I7" s="327"/>
      <c r="J7" s="327"/>
      <c r="K7" s="208"/>
    </row>
    <row r="8" spans="2:11" customFormat="1" ht="12.75" customHeight="1">
      <c r="B8" s="211"/>
      <c r="C8" s="210"/>
      <c r="D8" s="210"/>
      <c r="E8" s="210"/>
      <c r="F8" s="210"/>
      <c r="G8" s="210"/>
      <c r="H8" s="210"/>
      <c r="I8" s="210"/>
      <c r="J8" s="210"/>
      <c r="K8" s="208"/>
    </row>
    <row r="9" spans="2:11" customFormat="1" ht="15" customHeight="1">
      <c r="B9" s="211"/>
      <c r="C9" s="327" t="s">
        <v>959</v>
      </c>
      <c r="D9" s="327"/>
      <c r="E9" s="327"/>
      <c r="F9" s="327"/>
      <c r="G9" s="327"/>
      <c r="H9" s="327"/>
      <c r="I9" s="327"/>
      <c r="J9" s="327"/>
      <c r="K9" s="208"/>
    </row>
    <row r="10" spans="2:11" customFormat="1" ht="15" customHeight="1">
      <c r="B10" s="211"/>
      <c r="C10" s="210"/>
      <c r="D10" s="327" t="s">
        <v>960</v>
      </c>
      <c r="E10" s="327"/>
      <c r="F10" s="327"/>
      <c r="G10" s="327"/>
      <c r="H10" s="327"/>
      <c r="I10" s="327"/>
      <c r="J10" s="327"/>
      <c r="K10" s="208"/>
    </row>
    <row r="11" spans="2:11" customFormat="1" ht="15" customHeight="1">
      <c r="B11" s="211"/>
      <c r="C11" s="212"/>
      <c r="D11" s="327" t="s">
        <v>961</v>
      </c>
      <c r="E11" s="327"/>
      <c r="F11" s="327"/>
      <c r="G11" s="327"/>
      <c r="H11" s="327"/>
      <c r="I11" s="327"/>
      <c r="J11" s="327"/>
      <c r="K11" s="208"/>
    </row>
    <row r="12" spans="2:11" customFormat="1" ht="15" customHeight="1">
      <c r="B12" s="211"/>
      <c r="C12" s="212"/>
      <c r="D12" s="210"/>
      <c r="E12" s="210"/>
      <c r="F12" s="210"/>
      <c r="G12" s="210"/>
      <c r="H12" s="210"/>
      <c r="I12" s="210"/>
      <c r="J12" s="210"/>
      <c r="K12" s="208"/>
    </row>
    <row r="13" spans="2:11" customFormat="1" ht="15" customHeight="1">
      <c r="B13" s="211"/>
      <c r="C13" s="212"/>
      <c r="D13" s="213" t="s">
        <v>962</v>
      </c>
      <c r="E13" s="210"/>
      <c r="F13" s="210"/>
      <c r="G13" s="210"/>
      <c r="H13" s="210"/>
      <c r="I13" s="210"/>
      <c r="J13" s="210"/>
      <c r="K13" s="208"/>
    </row>
    <row r="14" spans="2:11" customFormat="1" ht="12.75" customHeight="1">
      <c r="B14" s="211"/>
      <c r="C14" s="212"/>
      <c r="D14" s="212"/>
      <c r="E14" s="212"/>
      <c r="F14" s="212"/>
      <c r="G14" s="212"/>
      <c r="H14" s="212"/>
      <c r="I14" s="212"/>
      <c r="J14" s="212"/>
      <c r="K14" s="208"/>
    </row>
    <row r="15" spans="2:11" customFormat="1" ht="15" customHeight="1">
      <c r="B15" s="211"/>
      <c r="C15" s="212"/>
      <c r="D15" s="327" t="s">
        <v>963</v>
      </c>
      <c r="E15" s="327"/>
      <c r="F15" s="327"/>
      <c r="G15" s="327"/>
      <c r="H15" s="327"/>
      <c r="I15" s="327"/>
      <c r="J15" s="327"/>
      <c r="K15" s="208"/>
    </row>
    <row r="16" spans="2:11" customFormat="1" ht="15" customHeight="1">
      <c r="B16" s="211"/>
      <c r="C16" s="212"/>
      <c r="D16" s="327" t="s">
        <v>964</v>
      </c>
      <c r="E16" s="327"/>
      <c r="F16" s="327"/>
      <c r="G16" s="327"/>
      <c r="H16" s="327"/>
      <c r="I16" s="327"/>
      <c r="J16" s="327"/>
      <c r="K16" s="208"/>
    </row>
    <row r="17" spans="2:11" customFormat="1" ht="15" customHeight="1">
      <c r="B17" s="211"/>
      <c r="C17" s="212"/>
      <c r="D17" s="327" t="s">
        <v>965</v>
      </c>
      <c r="E17" s="327"/>
      <c r="F17" s="327"/>
      <c r="G17" s="327"/>
      <c r="H17" s="327"/>
      <c r="I17" s="327"/>
      <c r="J17" s="327"/>
      <c r="K17" s="208"/>
    </row>
    <row r="18" spans="2:11" customFormat="1" ht="15" customHeight="1">
      <c r="B18" s="211"/>
      <c r="C18" s="212"/>
      <c r="D18" s="212"/>
      <c r="E18" s="214" t="s">
        <v>77</v>
      </c>
      <c r="F18" s="327" t="s">
        <v>966</v>
      </c>
      <c r="G18" s="327"/>
      <c r="H18" s="327"/>
      <c r="I18" s="327"/>
      <c r="J18" s="327"/>
      <c r="K18" s="208"/>
    </row>
    <row r="19" spans="2:11" customFormat="1" ht="15" customHeight="1">
      <c r="B19" s="211"/>
      <c r="C19" s="212"/>
      <c r="D19" s="212"/>
      <c r="E19" s="214" t="s">
        <v>967</v>
      </c>
      <c r="F19" s="327" t="s">
        <v>968</v>
      </c>
      <c r="G19" s="327"/>
      <c r="H19" s="327"/>
      <c r="I19" s="327"/>
      <c r="J19" s="327"/>
      <c r="K19" s="208"/>
    </row>
    <row r="20" spans="2:11" customFormat="1" ht="15" customHeight="1">
      <c r="B20" s="211"/>
      <c r="C20" s="212"/>
      <c r="D20" s="212"/>
      <c r="E20" s="214" t="s">
        <v>969</v>
      </c>
      <c r="F20" s="327" t="s">
        <v>970</v>
      </c>
      <c r="G20" s="327"/>
      <c r="H20" s="327"/>
      <c r="I20" s="327"/>
      <c r="J20" s="327"/>
      <c r="K20" s="208"/>
    </row>
    <row r="21" spans="2:11" customFormat="1" ht="15" customHeight="1">
      <c r="B21" s="211"/>
      <c r="C21" s="212"/>
      <c r="D21" s="212"/>
      <c r="E21" s="214" t="s">
        <v>971</v>
      </c>
      <c r="F21" s="327" t="s">
        <v>972</v>
      </c>
      <c r="G21" s="327"/>
      <c r="H21" s="327"/>
      <c r="I21" s="327"/>
      <c r="J21" s="327"/>
      <c r="K21" s="208"/>
    </row>
    <row r="22" spans="2:11" customFormat="1" ht="15" customHeight="1">
      <c r="B22" s="211"/>
      <c r="C22" s="212"/>
      <c r="D22" s="212"/>
      <c r="E22" s="214" t="s">
        <v>973</v>
      </c>
      <c r="F22" s="327" t="s">
        <v>845</v>
      </c>
      <c r="G22" s="327"/>
      <c r="H22" s="327"/>
      <c r="I22" s="327"/>
      <c r="J22" s="327"/>
      <c r="K22" s="208"/>
    </row>
    <row r="23" spans="2:11" customFormat="1" ht="15" customHeight="1">
      <c r="B23" s="211"/>
      <c r="C23" s="212"/>
      <c r="D23" s="212"/>
      <c r="E23" s="214" t="s">
        <v>974</v>
      </c>
      <c r="F23" s="327" t="s">
        <v>975</v>
      </c>
      <c r="G23" s="327"/>
      <c r="H23" s="327"/>
      <c r="I23" s="327"/>
      <c r="J23" s="327"/>
      <c r="K23" s="208"/>
    </row>
    <row r="24" spans="2:11" customFormat="1" ht="12.75" customHeight="1">
      <c r="B24" s="211"/>
      <c r="C24" s="212"/>
      <c r="D24" s="212"/>
      <c r="E24" s="212"/>
      <c r="F24" s="212"/>
      <c r="G24" s="212"/>
      <c r="H24" s="212"/>
      <c r="I24" s="212"/>
      <c r="J24" s="212"/>
      <c r="K24" s="208"/>
    </row>
    <row r="25" spans="2:11" customFormat="1" ht="15" customHeight="1">
      <c r="B25" s="211"/>
      <c r="C25" s="327" t="s">
        <v>976</v>
      </c>
      <c r="D25" s="327"/>
      <c r="E25" s="327"/>
      <c r="F25" s="327"/>
      <c r="G25" s="327"/>
      <c r="H25" s="327"/>
      <c r="I25" s="327"/>
      <c r="J25" s="327"/>
      <c r="K25" s="208"/>
    </row>
    <row r="26" spans="2:11" customFormat="1" ht="15" customHeight="1">
      <c r="B26" s="211"/>
      <c r="C26" s="327" t="s">
        <v>977</v>
      </c>
      <c r="D26" s="327"/>
      <c r="E26" s="327"/>
      <c r="F26" s="327"/>
      <c r="G26" s="327"/>
      <c r="H26" s="327"/>
      <c r="I26" s="327"/>
      <c r="J26" s="327"/>
      <c r="K26" s="208"/>
    </row>
    <row r="27" spans="2:11" customFormat="1" ht="15" customHeight="1">
      <c r="B27" s="211"/>
      <c r="C27" s="210"/>
      <c r="D27" s="327" t="s">
        <v>978</v>
      </c>
      <c r="E27" s="327"/>
      <c r="F27" s="327"/>
      <c r="G27" s="327"/>
      <c r="H27" s="327"/>
      <c r="I27" s="327"/>
      <c r="J27" s="327"/>
      <c r="K27" s="208"/>
    </row>
    <row r="28" spans="2:11" customFormat="1" ht="15" customHeight="1">
      <c r="B28" s="211"/>
      <c r="C28" s="212"/>
      <c r="D28" s="327" t="s">
        <v>979</v>
      </c>
      <c r="E28" s="327"/>
      <c r="F28" s="327"/>
      <c r="G28" s="327"/>
      <c r="H28" s="327"/>
      <c r="I28" s="327"/>
      <c r="J28" s="327"/>
      <c r="K28" s="208"/>
    </row>
    <row r="29" spans="2:11" customFormat="1" ht="12.75" customHeight="1">
      <c r="B29" s="211"/>
      <c r="C29" s="212"/>
      <c r="D29" s="212"/>
      <c r="E29" s="212"/>
      <c r="F29" s="212"/>
      <c r="G29" s="212"/>
      <c r="H29" s="212"/>
      <c r="I29" s="212"/>
      <c r="J29" s="212"/>
      <c r="K29" s="208"/>
    </row>
    <row r="30" spans="2:11" customFormat="1" ht="15" customHeight="1">
      <c r="B30" s="211"/>
      <c r="C30" s="212"/>
      <c r="D30" s="327" t="s">
        <v>980</v>
      </c>
      <c r="E30" s="327"/>
      <c r="F30" s="327"/>
      <c r="G30" s="327"/>
      <c r="H30" s="327"/>
      <c r="I30" s="327"/>
      <c r="J30" s="327"/>
      <c r="K30" s="208"/>
    </row>
    <row r="31" spans="2:11" customFormat="1" ht="15" customHeight="1">
      <c r="B31" s="211"/>
      <c r="C31" s="212"/>
      <c r="D31" s="327" t="s">
        <v>981</v>
      </c>
      <c r="E31" s="327"/>
      <c r="F31" s="327"/>
      <c r="G31" s="327"/>
      <c r="H31" s="327"/>
      <c r="I31" s="327"/>
      <c r="J31" s="327"/>
      <c r="K31" s="208"/>
    </row>
    <row r="32" spans="2:11" customFormat="1" ht="12.75" customHeight="1">
      <c r="B32" s="211"/>
      <c r="C32" s="212"/>
      <c r="D32" s="212"/>
      <c r="E32" s="212"/>
      <c r="F32" s="212"/>
      <c r="G32" s="212"/>
      <c r="H32" s="212"/>
      <c r="I32" s="212"/>
      <c r="J32" s="212"/>
      <c r="K32" s="208"/>
    </row>
    <row r="33" spans="2:11" customFormat="1" ht="15" customHeight="1">
      <c r="B33" s="211"/>
      <c r="C33" s="212"/>
      <c r="D33" s="327" t="s">
        <v>982</v>
      </c>
      <c r="E33" s="327"/>
      <c r="F33" s="327"/>
      <c r="G33" s="327"/>
      <c r="H33" s="327"/>
      <c r="I33" s="327"/>
      <c r="J33" s="327"/>
      <c r="K33" s="208"/>
    </row>
    <row r="34" spans="2:11" customFormat="1" ht="15" customHeight="1">
      <c r="B34" s="211"/>
      <c r="C34" s="212"/>
      <c r="D34" s="327" t="s">
        <v>983</v>
      </c>
      <c r="E34" s="327"/>
      <c r="F34" s="327"/>
      <c r="G34" s="327"/>
      <c r="H34" s="327"/>
      <c r="I34" s="327"/>
      <c r="J34" s="327"/>
      <c r="K34" s="208"/>
    </row>
    <row r="35" spans="2:11" customFormat="1" ht="15" customHeight="1">
      <c r="B35" s="211"/>
      <c r="C35" s="212"/>
      <c r="D35" s="327" t="s">
        <v>984</v>
      </c>
      <c r="E35" s="327"/>
      <c r="F35" s="327"/>
      <c r="G35" s="327"/>
      <c r="H35" s="327"/>
      <c r="I35" s="327"/>
      <c r="J35" s="327"/>
      <c r="K35" s="208"/>
    </row>
    <row r="36" spans="2:11" customFormat="1" ht="15" customHeight="1">
      <c r="B36" s="211"/>
      <c r="C36" s="212"/>
      <c r="D36" s="210"/>
      <c r="E36" s="213" t="s">
        <v>102</v>
      </c>
      <c r="F36" s="210"/>
      <c r="G36" s="327" t="s">
        <v>985</v>
      </c>
      <c r="H36" s="327"/>
      <c r="I36" s="327"/>
      <c r="J36" s="327"/>
      <c r="K36" s="208"/>
    </row>
    <row r="37" spans="2:11" customFormat="1" ht="30.75" customHeight="1">
      <c r="B37" s="211"/>
      <c r="C37" s="212"/>
      <c r="D37" s="210"/>
      <c r="E37" s="213" t="s">
        <v>986</v>
      </c>
      <c r="F37" s="210"/>
      <c r="G37" s="327" t="s">
        <v>987</v>
      </c>
      <c r="H37" s="327"/>
      <c r="I37" s="327"/>
      <c r="J37" s="327"/>
      <c r="K37" s="208"/>
    </row>
    <row r="38" spans="2:11" customFormat="1" ht="15" customHeight="1">
      <c r="B38" s="211"/>
      <c r="C38" s="212"/>
      <c r="D38" s="210"/>
      <c r="E38" s="213" t="s">
        <v>51</v>
      </c>
      <c r="F38" s="210"/>
      <c r="G38" s="327" t="s">
        <v>988</v>
      </c>
      <c r="H38" s="327"/>
      <c r="I38" s="327"/>
      <c r="J38" s="327"/>
      <c r="K38" s="208"/>
    </row>
    <row r="39" spans="2:11" customFormat="1" ht="15" customHeight="1">
      <c r="B39" s="211"/>
      <c r="C39" s="212"/>
      <c r="D39" s="210"/>
      <c r="E39" s="213" t="s">
        <v>52</v>
      </c>
      <c r="F39" s="210"/>
      <c r="G39" s="327" t="s">
        <v>989</v>
      </c>
      <c r="H39" s="327"/>
      <c r="I39" s="327"/>
      <c r="J39" s="327"/>
      <c r="K39" s="208"/>
    </row>
    <row r="40" spans="2:11" customFormat="1" ht="15" customHeight="1">
      <c r="B40" s="211"/>
      <c r="C40" s="212"/>
      <c r="D40" s="210"/>
      <c r="E40" s="213" t="s">
        <v>103</v>
      </c>
      <c r="F40" s="210"/>
      <c r="G40" s="327" t="s">
        <v>990</v>
      </c>
      <c r="H40" s="327"/>
      <c r="I40" s="327"/>
      <c r="J40" s="327"/>
      <c r="K40" s="208"/>
    </row>
    <row r="41" spans="2:11" customFormat="1" ht="15" customHeight="1">
      <c r="B41" s="211"/>
      <c r="C41" s="212"/>
      <c r="D41" s="210"/>
      <c r="E41" s="213" t="s">
        <v>104</v>
      </c>
      <c r="F41" s="210"/>
      <c r="G41" s="327" t="s">
        <v>991</v>
      </c>
      <c r="H41" s="327"/>
      <c r="I41" s="327"/>
      <c r="J41" s="327"/>
      <c r="K41" s="208"/>
    </row>
    <row r="42" spans="2:11" customFormat="1" ht="15" customHeight="1">
      <c r="B42" s="211"/>
      <c r="C42" s="212"/>
      <c r="D42" s="210"/>
      <c r="E42" s="213" t="s">
        <v>992</v>
      </c>
      <c r="F42" s="210"/>
      <c r="G42" s="327" t="s">
        <v>993</v>
      </c>
      <c r="H42" s="327"/>
      <c r="I42" s="327"/>
      <c r="J42" s="327"/>
      <c r="K42" s="208"/>
    </row>
    <row r="43" spans="2:11" customFormat="1" ht="15" customHeight="1">
      <c r="B43" s="211"/>
      <c r="C43" s="212"/>
      <c r="D43" s="210"/>
      <c r="E43" s="213"/>
      <c r="F43" s="210"/>
      <c r="G43" s="327" t="s">
        <v>994</v>
      </c>
      <c r="H43" s="327"/>
      <c r="I43" s="327"/>
      <c r="J43" s="327"/>
      <c r="K43" s="208"/>
    </row>
    <row r="44" spans="2:11" customFormat="1" ht="15" customHeight="1">
      <c r="B44" s="211"/>
      <c r="C44" s="212"/>
      <c r="D44" s="210"/>
      <c r="E44" s="213" t="s">
        <v>995</v>
      </c>
      <c r="F44" s="210"/>
      <c r="G44" s="327" t="s">
        <v>996</v>
      </c>
      <c r="H44" s="327"/>
      <c r="I44" s="327"/>
      <c r="J44" s="327"/>
      <c r="K44" s="208"/>
    </row>
    <row r="45" spans="2:11" customFormat="1" ht="15" customHeight="1">
      <c r="B45" s="211"/>
      <c r="C45" s="212"/>
      <c r="D45" s="210"/>
      <c r="E45" s="213" t="s">
        <v>106</v>
      </c>
      <c r="F45" s="210"/>
      <c r="G45" s="327" t="s">
        <v>997</v>
      </c>
      <c r="H45" s="327"/>
      <c r="I45" s="327"/>
      <c r="J45" s="327"/>
      <c r="K45" s="208"/>
    </row>
    <row r="46" spans="2:11" customFormat="1" ht="12.75" customHeight="1">
      <c r="B46" s="211"/>
      <c r="C46" s="212"/>
      <c r="D46" s="210"/>
      <c r="E46" s="210"/>
      <c r="F46" s="210"/>
      <c r="G46" s="210"/>
      <c r="H46" s="210"/>
      <c r="I46" s="210"/>
      <c r="J46" s="210"/>
      <c r="K46" s="208"/>
    </row>
    <row r="47" spans="2:11" customFormat="1" ht="15" customHeight="1">
      <c r="B47" s="211"/>
      <c r="C47" s="212"/>
      <c r="D47" s="327" t="s">
        <v>998</v>
      </c>
      <c r="E47" s="327"/>
      <c r="F47" s="327"/>
      <c r="G47" s="327"/>
      <c r="H47" s="327"/>
      <c r="I47" s="327"/>
      <c r="J47" s="327"/>
      <c r="K47" s="208"/>
    </row>
    <row r="48" spans="2:11" customFormat="1" ht="15" customHeight="1">
      <c r="B48" s="211"/>
      <c r="C48" s="212"/>
      <c r="D48" s="212"/>
      <c r="E48" s="327" t="s">
        <v>999</v>
      </c>
      <c r="F48" s="327"/>
      <c r="G48" s="327"/>
      <c r="H48" s="327"/>
      <c r="I48" s="327"/>
      <c r="J48" s="327"/>
      <c r="K48" s="208"/>
    </row>
    <row r="49" spans="2:11" customFormat="1" ht="15" customHeight="1">
      <c r="B49" s="211"/>
      <c r="C49" s="212"/>
      <c r="D49" s="212"/>
      <c r="E49" s="327" t="s">
        <v>1000</v>
      </c>
      <c r="F49" s="327"/>
      <c r="G49" s="327"/>
      <c r="H49" s="327"/>
      <c r="I49" s="327"/>
      <c r="J49" s="327"/>
      <c r="K49" s="208"/>
    </row>
    <row r="50" spans="2:11" customFormat="1" ht="15" customHeight="1">
      <c r="B50" s="211"/>
      <c r="C50" s="212"/>
      <c r="D50" s="212"/>
      <c r="E50" s="327" t="s">
        <v>1001</v>
      </c>
      <c r="F50" s="327"/>
      <c r="G50" s="327"/>
      <c r="H50" s="327"/>
      <c r="I50" s="327"/>
      <c r="J50" s="327"/>
      <c r="K50" s="208"/>
    </row>
    <row r="51" spans="2:11" customFormat="1" ht="15" customHeight="1">
      <c r="B51" s="211"/>
      <c r="C51" s="212"/>
      <c r="D51" s="327" t="s">
        <v>1002</v>
      </c>
      <c r="E51" s="327"/>
      <c r="F51" s="327"/>
      <c r="G51" s="327"/>
      <c r="H51" s="327"/>
      <c r="I51" s="327"/>
      <c r="J51" s="327"/>
      <c r="K51" s="208"/>
    </row>
    <row r="52" spans="2:11" customFormat="1" ht="25.5" customHeight="1">
      <c r="B52" s="207"/>
      <c r="C52" s="328" t="s">
        <v>1003</v>
      </c>
      <c r="D52" s="328"/>
      <c r="E52" s="328"/>
      <c r="F52" s="328"/>
      <c r="G52" s="328"/>
      <c r="H52" s="328"/>
      <c r="I52" s="328"/>
      <c r="J52" s="328"/>
      <c r="K52" s="208"/>
    </row>
    <row r="53" spans="2:11" customFormat="1" ht="5.25" customHeight="1">
      <c r="B53" s="207"/>
      <c r="C53" s="209"/>
      <c r="D53" s="209"/>
      <c r="E53" s="209"/>
      <c r="F53" s="209"/>
      <c r="G53" s="209"/>
      <c r="H53" s="209"/>
      <c r="I53" s="209"/>
      <c r="J53" s="209"/>
      <c r="K53" s="208"/>
    </row>
    <row r="54" spans="2:11" customFormat="1" ht="15" customHeight="1">
      <c r="B54" s="207"/>
      <c r="C54" s="327" t="s">
        <v>1004</v>
      </c>
      <c r="D54" s="327"/>
      <c r="E54" s="327"/>
      <c r="F54" s="327"/>
      <c r="G54" s="327"/>
      <c r="H54" s="327"/>
      <c r="I54" s="327"/>
      <c r="J54" s="327"/>
      <c r="K54" s="208"/>
    </row>
    <row r="55" spans="2:11" customFormat="1" ht="15" customHeight="1">
      <c r="B55" s="207"/>
      <c r="C55" s="327" t="s">
        <v>1005</v>
      </c>
      <c r="D55" s="327"/>
      <c r="E55" s="327"/>
      <c r="F55" s="327"/>
      <c r="G55" s="327"/>
      <c r="H55" s="327"/>
      <c r="I55" s="327"/>
      <c r="J55" s="327"/>
      <c r="K55" s="208"/>
    </row>
    <row r="56" spans="2:11" customFormat="1" ht="12.75" customHeight="1">
      <c r="B56" s="207"/>
      <c r="C56" s="210"/>
      <c r="D56" s="210"/>
      <c r="E56" s="210"/>
      <c r="F56" s="210"/>
      <c r="G56" s="210"/>
      <c r="H56" s="210"/>
      <c r="I56" s="210"/>
      <c r="J56" s="210"/>
      <c r="K56" s="208"/>
    </row>
    <row r="57" spans="2:11" customFormat="1" ht="15" customHeight="1">
      <c r="B57" s="207"/>
      <c r="C57" s="327" t="s">
        <v>1006</v>
      </c>
      <c r="D57" s="327"/>
      <c r="E57" s="327"/>
      <c r="F57" s="327"/>
      <c r="G57" s="327"/>
      <c r="H57" s="327"/>
      <c r="I57" s="327"/>
      <c r="J57" s="327"/>
      <c r="K57" s="208"/>
    </row>
    <row r="58" spans="2:11" customFormat="1" ht="15" customHeight="1">
      <c r="B58" s="207"/>
      <c r="C58" s="212"/>
      <c r="D58" s="327" t="s">
        <v>1007</v>
      </c>
      <c r="E58" s="327"/>
      <c r="F58" s="327"/>
      <c r="G58" s="327"/>
      <c r="H58" s="327"/>
      <c r="I58" s="327"/>
      <c r="J58" s="327"/>
      <c r="K58" s="208"/>
    </row>
    <row r="59" spans="2:11" customFormat="1" ht="15" customHeight="1">
      <c r="B59" s="207"/>
      <c r="C59" s="212"/>
      <c r="D59" s="327" t="s">
        <v>1008</v>
      </c>
      <c r="E59" s="327"/>
      <c r="F59" s="327"/>
      <c r="G59" s="327"/>
      <c r="H59" s="327"/>
      <c r="I59" s="327"/>
      <c r="J59" s="327"/>
      <c r="K59" s="208"/>
    </row>
    <row r="60" spans="2:11" customFormat="1" ht="15" customHeight="1">
      <c r="B60" s="207"/>
      <c r="C60" s="212"/>
      <c r="D60" s="327" t="s">
        <v>1009</v>
      </c>
      <c r="E60" s="327"/>
      <c r="F60" s="327"/>
      <c r="G60" s="327"/>
      <c r="H60" s="327"/>
      <c r="I60" s="327"/>
      <c r="J60" s="327"/>
      <c r="K60" s="208"/>
    </row>
    <row r="61" spans="2:11" customFormat="1" ht="15" customHeight="1">
      <c r="B61" s="207"/>
      <c r="C61" s="212"/>
      <c r="D61" s="327" t="s">
        <v>1010</v>
      </c>
      <c r="E61" s="327"/>
      <c r="F61" s="327"/>
      <c r="G61" s="327"/>
      <c r="H61" s="327"/>
      <c r="I61" s="327"/>
      <c r="J61" s="327"/>
      <c r="K61" s="208"/>
    </row>
    <row r="62" spans="2:11" customFormat="1" ht="15" customHeight="1">
      <c r="B62" s="207"/>
      <c r="C62" s="212"/>
      <c r="D62" s="330" t="s">
        <v>1011</v>
      </c>
      <c r="E62" s="330"/>
      <c r="F62" s="330"/>
      <c r="G62" s="330"/>
      <c r="H62" s="330"/>
      <c r="I62" s="330"/>
      <c r="J62" s="330"/>
      <c r="K62" s="208"/>
    </row>
    <row r="63" spans="2:11" customFormat="1" ht="15" customHeight="1">
      <c r="B63" s="207"/>
      <c r="C63" s="212"/>
      <c r="D63" s="327" t="s">
        <v>1012</v>
      </c>
      <c r="E63" s="327"/>
      <c r="F63" s="327"/>
      <c r="G63" s="327"/>
      <c r="H63" s="327"/>
      <c r="I63" s="327"/>
      <c r="J63" s="327"/>
      <c r="K63" s="208"/>
    </row>
    <row r="64" spans="2:11" customFormat="1" ht="12.75" customHeight="1">
      <c r="B64" s="207"/>
      <c r="C64" s="212"/>
      <c r="D64" s="212"/>
      <c r="E64" s="215"/>
      <c r="F64" s="212"/>
      <c r="G64" s="212"/>
      <c r="H64" s="212"/>
      <c r="I64" s="212"/>
      <c r="J64" s="212"/>
      <c r="K64" s="208"/>
    </row>
    <row r="65" spans="2:11" customFormat="1" ht="15" customHeight="1">
      <c r="B65" s="207"/>
      <c r="C65" s="212"/>
      <c r="D65" s="327" t="s">
        <v>1013</v>
      </c>
      <c r="E65" s="327"/>
      <c r="F65" s="327"/>
      <c r="G65" s="327"/>
      <c r="H65" s="327"/>
      <c r="I65" s="327"/>
      <c r="J65" s="327"/>
      <c r="K65" s="208"/>
    </row>
    <row r="66" spans="2:11" customFormat="1" ht="15" customHeight="1">
      <c r="B66" s="207"/>
      <c r="C66" s="212"/>
      <c r="D66" s="330" t="s">
        <v>1014</v>
      </c>
      <c r="E66" s="330"/>
      <c r="F66" s="330"/>
      <c r="G66" s="330"/>
      <c r="H66" s="330"/>
      <c r="I66" s="330"/>
      <c r="J66" s="330"/>
      <c r="K66" s="208"/>
    </row>
    <row r="67" spans="2:11" customFormat="1" ht="15" customHeight="1">
      <c r="B67" s="207"/>
      <c r="C67" s="212"/>
      <c r="D67" s="327" t="s">
        <v>1015</v>
      </c>
      <c r="E67" s="327"/>
      <c r="F67" s="327"/>
      <c r="G67" s="327"/>
      <c r="H67" s="327"/>
      <c r="I67" s="327"/>
      <c r="J67" s="327"/>
      <c r="K67" s="208"/>
    </row>
    <row r="68" spans="2:11" customFormat="1" ht="15" customHeight="1">
      <c r="B68" s="207"/>
      <c r="C68" s="212"/>
      <c r="D68" s="327" t="s">
        <v>1016</v>
      </c>
      <c r="E68" s="327"/>
      <c r="F68" s="327"/>
      <c r="G68" s="327"/>
      <c r="H68" s="327"/>
      <c r="I68" s="327"/>
      <c r="J68" s="327"/>
      <c r="K68" s="208"/>
    </row>
    <row r="69" spans="2:11" customFormat="1" ht="15" customHeight="1">
      <c r="B69" s="207"/>
      <c r="C69" s="212"/>
      <c r="D69" s="327" t="s">
        <v>1017</v>
      </c>
      <c r="E69" s="327"/>
      <c r="F69" s="327"/>
      <c r="G69" s="327"/>
      <c r="H69" s="327"/>
      <c r="I69" s="327"/>
      <c r="J69" s="327"/>
      <c r="K69" s="208"/>
    </row>
    <row r="70" spans="2:11" customFormat="1" ht="15" customHeight="1">
      <c r="B70" s="207"/>
      <c r="C70" s="212"/>
      <c r="D70" s="327" t="s">
        <v>1018</v>
      </c>
      <c r="E70" s="327"/>
      <c r="F70" s="327"/>
      <c r="G70" s="327"/>
      <c r="H70" s="327"/>
      <c r="I70" s="327"/>
      <c r="J70" s="327"/>
      <c r="K70" s="208"/>
    </row>
    <row r="71" spans="2:11" customFormat="1" ht="12.75" customHeight="1">
      <c r="B71" s="216"/>
      <c r="C71" s="217"/>
      <c r="D71" s="217"/>
      <c r="E71" s="217"/>
      <c r="F71" s="217"/>
      <c r="G71" s="217"/>
      <c r="H71" s="217"/>
      <c r="I71" s="217"/>
      <c r="J71" s="217"/>
      <c r="K71" s="218"/>
    </row>
    <row r="72" spans="2:11" customFormat="1" ht="18.75" customHeight="1">
      <c r="B72" s="219"/>
      <c r="C72" s="219"/>
      <c r="D72" s="219"/>
      <c r="E72" s="219"/>
      <c r="F72" s="219"/>
      <c r="G72" s="219"/>
      <c r="H72" s="219"/>
      <c r="I72" s="219"/>
      <c r="J72" s="219"/>
      <c r="K72" s="220"/>
    </row>
    <row r="73" spans="2:11" customFormat="1" ht="18.75" customHeight="1">
      <c r="B73" s="220"/>
      <c r="C73" s="220"/>
      <c r="D73" s="220"/>
      <c r="E73" s="220"/>
      <c r="F73" s="220"/>
      <c r="G73" s="220"/>
      <c r="H73" s="220"/>
      <c r="I73" s="220"/>
      <c r="J73" s="220"/>
      <c r="K73" s="220"/>
    </row>
    <row r="74" spans="2:11" customFormat="1" ht="7.5" customHeight="1">
      <c r="B74" s="221"/>
      <c r="C74" s="222"/>
      <c r="D74" s="222"/>
      <c r="E74" s="222"/>
      <c r="F74" s="222"/>
      <c r="G74" s="222"/>
      <c r="H74" s="222"/>
      <c r="I74" s="222"/>
      <c r="J74" s="222"/>
      <c r="K74" s="223"/>
    </row>
    <row r="75" spans="2:11" customFormat="1" ht="45" customHeight="1">
      <c r="B75" s="224"/>
      <c r="C75" s="331" t="s">
        <v>1019</v>
      </c>
      <c r="D75" s="331"/>
      <c r="E75" s="331"/>
      <c r="F75" s="331"/>
      <c r="G75" s="331"/>
      <c r="H75" s="331"/>
      <c r="I75" s="331"/>
      <c r="J75" s="331"/>
      <c r="K75" s="225"/>
    </row>
    <row r="76" spans="2:11" customFormat="1" ht="17.25" customHeight="1">
      <c r="B76" s="224"/>
      <c r="C76" s="226" t="s">
        <v>1020</v>
      </c>
      <c r="D76" s="226"/>
      <c r="E76" s="226"/>
      <c r="F76" s="226" t="s">
        <v>1021</v>
      </c>
      <c r="G76" s="227"/>
      <c r="H76" s="226" t="s">
        <v>52</v>
      </c>
      <c r="I76" s="226" t="s">
        <v>55</v>
      </c>
      <c r="J76" s="226" t="s">
        <v>1022</v>
      </c>
      <c r="K76" s="225"/>
    </row>
    <row r="77" spans="2:11" customFormat="1" ht="17.25" customHeight="1">
      <c r="B77" s="224"/>
      <c r="C77" s="228" t="s">
        <v>1023</v>
      </c>
      <c r="D77" s="228"/>
      <c r="E77" s="228"/>
      <c r="F77" s="229" t="s">
        <v>1024</v>
      </c>
      <c r="G77" s="230"/>
      <c r="H77" s="228"/>
      <c r="I77" s="228"/>
      <c r="J77" s="228" t="s">
        <v>1025</v>
      </c>
      <c r="K77" s="225"/>
    </row>
    <row r="78" spans="2:11" customFormat="1" ht="5.25" customHeight="1">
      <c r="B78" s="224"/>
      <c r="C78" s="231"/>
      <c r="D78" s="231"/>
      <c r="E78" s="231"/>
      <c r="F78" s="231"/>
      <c r="G78" s="232"/>
      <c r="H78" s="231"/>
      <c r="I78" s="231"/>
      <c r="J78" s="231"/>
      <c r="K78" s="225"/>
    </row>
    <row r="79" spans="2:11" customFormat="1" ht="15" customHeight="1">
      <c r="B79" s="224"/>
      <c r="C79" s="213" t="s">
        <v>51</v>
      </c>
      <c r="D79" s="233"/>
      <c r="E79" s="233"/>
      <c r="F79" s="234" t="s">
        <v>1026</v>
      </c>
      <c r="G79" s="235"/>
      <c r="H79" s="213" t="s">
        <v>1027</v>
      </c>
      <c r="I79" s="213" t="s">
        <v>1028</v>
      </c>
      <c r="J79" s="213">
        <v>20</v>
      </c>
      <c r="K79" s="225"/>
    </row>
    <row r="80" spans="2:11" customFormat="1" ht="15" customHeight="1">
      <c r="B80" s="224"/>
      <c r="C80" s="213" t="s">
        <v>1029</v>
      </c>
      <c r="D80" s="213"/>
      <c r="E80" s="213"/>
      <c r="F80" s="234" t="s">
        <v>1026</v>
      </c>
      <c r="G80" s="235"/>
      <c r="H80" s="213" t="s">
        <v>1030</v>
      </c>
      <c r="I80" s="213" t="s">
        <v>1028</v>
      </c>
      <c r="J80" s="213">
        <v>120</v>
      </c>
      <c r="K80" s="225"/>
    </row>
    <row r="81" spans="2:11" customFormat="1" ht="15" customHeight="1">
      <c r="B81" s="236"/>
      <c r="C81" s="213" t="s">
        <v>1031</v>
      </c>
      <c r="D81" s="213"/>
      <c r="E81" s="213"/>
      <c r="F81" s="234" t="s">
        <v>1032</v>
      </c>
      <c r="G81" s="235"/>
      <c r="H81" s="213" t="s">
        <v>1033</v>
      </c>
      <c r="I81" s="213" t="s">
        <v>1028</v>
      </c>
      <c r="J81" s="213">
        <v>50</v>
      </c>
      <c r="K81" s="225"/>
    </row>
    <row r="82" spans="2:11" customFormat="1" ht="15" customHeight="1">
      <c r="B82" s="236"/>
      <c r="C82" s="213" t="s">
        <v>1034</v>
      </c>
      <c r="D82" s="213"/>
      <c r="E82" s="213"/>
      <c r="F82" s="234" t="s">
        <v>1026</v>
      </c>
      <c r="G82" s="235"/>
      <c r="H82" s="213" t="s">
        <v>1035</v>
      </c>
      <c r="I82" s="213" t="s">
        <v>1036</v>
      </c>
      <c r="J82" s="213"/>
      <c r="K82" s="225"/>
    </row>
    <row r="83" spans="2:11" customFormat="1" ht="15" customHeight="1">
      <c r="B83" s="236"/>
      <c r="C83" s="213" t="s">
        <v>1037</v>
      </c>
      <c r="D83" s="213"/>
      <c r="E83" s="213"/>
      <c r="F83" s="234" t="s">
        <v>1032</v>
      </c>
      <c r="G83" s="213"/>
      <c r="H83" s="213" t="s">
        <v>1038</v>
      </c>
      <c r="I83" s="213" t="s">
        <v>1028</v>
      </c>
      <c r="J83" s="213">
        <v>15</v>
      </c>
      <c r="K83" s="225"/>
    </row>
    <row r="84" spans="2:11" customFormat="1" ht="15" customHeight="1">
      <c r="B84" s="236"/>
      <c r="C84" s="213" t="s">
        <v>1039</v>
      </c>
      <c r="D84" s="213"/>
      <c r="E84" s="213"/>
      <c r="F84" s="234" t="s">
        <v>1032</v>
      </c>
      <c r="G84" s="213"/>
      <c r="H84" s="213" t="s">
        <v>1040</v>
      </c>
      <c r="I84" s="213" t="s">
        <v>1028</v>
      </c>
      <c r="J84" s="213">
        <v>15</v>
      </c>
      <c r="K84" s="225"/>
    </row>
    <row r="85" spans="2:11" customFormat="1" ht="15" customHeight="1">
      <c r="B85" s="236"/>
      <c r="C85" s="213" t="s">
        <v>1041</v>
      </c>
      <c r="D85" s="213"/>
      <c r="E85" s="213"/>
      <c r="F85" s="234" t="s">
        <v>1032</v>
      </c>
      <c r="G85" s="213"/>
      <c r="H85" s="213" t="s">
        <v>1042</v>
      </c>
      <c r="I85" s="213" t="s">
        <v>1028</v>
      </c>
      <c r="J85" s="213">
        <v>20</v>
      </c>
      <c r="K85" s="225"/>
    </row>
    <row r="86" spans="2:11" customFormat="1" ht="15" customHeight="1">
      <c r="B86" s="236"/>
      <c r="C86" s="213" t="s">
        <v>1043</v>
      </c>
      <c r="D86" s="213"/>
      <c r="E86" s="213"/>
      <c r="F86" s="234" t="s">
        <v>1032</v>
      </c>
      <c r="G86" s="213"/>
      <c r="H86" s="213" t="s">
        <v>1044</v>
      </c>
      <c r="I86" s="213" t="s">
        <v>1028</v>
      </c>
      <c r="J86" s="213">
        <v>20</v>
      </c>
      <c r="K86" s="225"/>
    </row>
    <row r="87" spans="2:11" customFormat="1" ht="15" customHeight="1">
      <c r="B87" s="236"/>
      <c r="C87" s="213" t="s">
        <v>1045</v>
      </c>
      <c r="D87" s="213"/>
      <c r="E87" s="213"/>
      <c r="F87" s="234" t="s">
        <v>1032</v>
      </c>
      <c r="G87" s="235"/>
      <c r="H87" s="213" t="s">
        <v>1046</v>
      </c>
      <c r="I87" s="213" t="s">
        <v>1028</v>
      </c>
      <c r="J87" s="213">
        <v>50</v>
      </c>
      <c r="K87" s="225"/>
    </row>
    <row r="88" spans="2:11" customFormat="1" ht="15" customHeight="1">
      <c r="B88" s="236"/>
      <c r="C88" s="213" t="s">
        <v>1047</v>
      </c>
      <c r="D88" s="213"/>
      <c r="E88" s="213"/>
      <c r="F88" s="234" t="s">
        <v>1032</v>
      </c>
      <c r="G88" s="235"/>
      <c r="H88" s="213" t="s">
        <v>1048</v>
      </c>
      <c r="I88" s="213" t="s">
        <v>1028</v>
      </c>
      <c r="J88" s="213">
        <v>20</v>
      </c>
      <c r="K88" s="225"/>
    </row>
    <row r="89" spans="2:11" customFormat="1" ht="15" customHeight="1">
      <c r="B89" s="236"/>
      <c r="C89" s="213" t="s">
        <v>1049</v>
      </c>
      <c r="D89" s="213"/>
      <c r="E89" s="213"/>
      <c r="F89" s="234" t="s">
        <v>1032</v>
      </c>
      <c r="G89" s="235"/>
      <c r="H89" s="213" t="s">
        <v>1050</v>
      </c>
      <c r="I89" s="213" t="s">
        <v>1028</v>
      </c>
      <c r="J89" s="213">
        <v>20</v>
      </c>
      <c r="K89" s="225"/>
    </row>
    <row r="90" spans="2:11" customFormat="1" ht="15" customHeight="1">
      <c r="B90" s="236"/>
      <c r="C90" s="213" t="s">
        <v>1051</v>
      </c>
      <c r="D90" s="213"/>
      <c r="E90" s="213"/>
      <c r="F90" s="234" t="s">
        <v>1032</v>
      </c>
      <c r="G90" s="235"/>
      <c r="H90" s="213" t="s">
        <v>1052</v>
      </c>
      <c r="I90" s="213" t="s">
        <v>1028</v>
      </c>
      <c r="J90" s="213">
        <v>50</v>
      </c>
      <c r="K90" s="225"/>
    </row>
    <row r="91" spans="2:11" customFormat="1" ht="15" customHeight="1">
      <c r="B91" s="236"/>
      <c r="C91" s="213" t="s">
        <v>1053</v>
      </c>
      <c r="D91" s="213"/>
      <c r="E91" s="213"/>
      <c r="F91" s="234" t="s">
        <v>1032</v>
      </c>
      <c r="G91" s="235"/>
      <c r="H91" s="213" t="s">
        <v>1053</v>
      </c>
      <c r="I91" s="213" t="s">
        <v>1028</v>
      </c>
      <c r="J91" s="213">
        <v>50</v>
      </c>
      <c r="K91" s="225"/>
    </row>
    <row r="92" spans="2:11" customFormat="1" ht="15" customHeight="1">
      <c r="B92" s="236"/>
      <c r="C92" s="213" t="s">
        <v>1054</v>
      </c>
      <c r="D92" s="213"/>
      <c r="E92" s="213"/>
      <c r="F92" s="234" t="s">
        <v>1032</v>
      </c>
      <c r="G92" s="235"/>
      <c r="H92" s="213" t="s">
        <v>1055</v>
      </c>
      <c r="I92" s="213" t="s">
        <v>1028</v>
      </c>
      <c r="J92" s="213">
        <v>255</v>
      </c>
      <c r="K92" s="225"/>
    </row>
    <row r="93" spans="2:11" customFormat="1" ht="15" customHeight="1">
      <c r="B93" s="236"/>
      <c r="C93" s="213" t="s">
        <v>1056</v>
      </c>
      <c r="D93" s="213"/>
      <c r="E93" s="213"/>
      <c r="F93" s="234" t="s">
        <v>1026</v>
      </c>
      <c r="G93" s="235"/>
      <c r="H93" s="213" t="s">
        <v>1057</v>
      </c>
      <c r="I93" s="213" t="s">
        <v>1058</v>
      </c>
      <c r="J93" s="213"/>
      <c r="K93" s="225"/>
    </row>
    <row r="94" spans="2:11" customFormat="1" ht="15" customHeight="1">
      <c r="B94" s="236"/>
      <c r="C94" s="213" t="s">
        <v>1059</v>
      </c>
      <c r="D94" s="213"/>
      <c r="E94" s="213"/>
      <c r="F94" s="234" t="s">
        <v>1026</v>
      </c>
      <c r="G94" s="235"/>
      <c r="H94" s="213" t="s">
        <v>1060</v>
      </c>
      <c r="I94" s="213" t="s">
        <v>1061</v>
      </c>
      <c r="J94" s="213"/>
      <c r="K94" s="225"/>
    </row>
    <row r="95" spans="2:11" customFormat="1" ht="15" customHeight="1">
      <c r="B95" s="236"/>
      <c r="C95" s="213" t="s">
        <v>1062</v>
      </c>
      <c r="D95" s="213"/>
      <c r="E95" s="213"/>
      <c r="F95" s="234" t="s">
        <v>1026</v>
      </c>
      <c r="G95" s="235"/>
      <c r="H95" s="213" t="s">
        <v>1062</v>
      </c>
      <c r="I95" s="213" t="s">
        <v>1061</v>
      </c>
      <c r="J95" s="213"/>
      <c r="K95" s="225"/>
    </row>
    <row r="96" spans="2:11" customFormat="1" ht="15" customHeight="1">
      <c r="B96" s="236"/>
      <c r="C96" s="213" t="s">
        <v>36</v>
      </c>
      <c r="D96" s="213"/>
      <c r="E96" s="213"/>
      <c r="F96" s="234" t="s">
        <v>1026</v>
      </c>
      <c r="G96" s="235"/>
      <c r="H96" s="213" t="s">
        <v>1063</v>
      </c>
      <c r="I96" s="213" t="s">
        <v>1061</v>
      </c>
      <c r="J96" s="213"/>
      <c r="K96" s="225"/>
    </row>
    <row r="97" spans="2:11" customFormat="1" ht="15" customHeight="1">
      <c r="B97" s="236"/>
      <c r="C97" s="213" t="s">
        <v>46</v>
      </c>
      <c r="D97" s="213"/>
      <c r="E97" s="213"/>
      <c r="F97" s="234" t="s">
        <v>1026</v>
      </c>
      <c r="G97" s="235"/>
      <c r="H97" s="213" t="s">
        <v>1064</v>
      </c>
      <c r="I97" s="213" t="s">
        <v>1061</v>
      </c>
      <c r="J97" s="213"/>
      <c r="K97" s="225"/>
    </row>
    <row r="98" spans="2:11" customFormat="1" ht="15" customHeight="1">
      <c r="B98" s="237"/>
      <c r="C98" s="238"/>
      <c r="D98" s="238"/>
      <c r="E98" s="238"/>
      <c r="F98" s="238"/>
      <c r="G98" s="238"/>
      <c r="H98" s="238"/>
      <c r="I98" s="238"/>
      <c r="J98" s="238"/>
      <c r="K98" s="239"/>
    </row>
    <row r="99" spans="2:11" customFormat="1" ht="18.75" customHeight="1">
      <c r="B99" s="240"/>
      <c r="C99" s="241"/>
      <c r="D99" s="241"/>
      <c r="E99" s="241"/>
      <c r="F99" s="241"/>
      <c r="G99" s="241"/>
      <c r="H99" s="241"/>
      <c r="I99" s="241"/>
      <c r="J99" s="241"/>
      <c r="K99" s="240"/>
    </row>
    <row r="100" spans="2:11" customFormat="1" ht="18.75" customHeight="1"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</row>
    <row r="101" spans="2:11" customFormat="1" ht="7.5" customHeight="1">
      <c r="B101" s="221"/>
      <c r="C101" s="222"/>
      <c r="D101" s="222"/>
      <c r="E101" s="222"/>
      <c r="F101" s="222"/>
      <c r="G101" s="222"/>
      <c r="H101" s="222"/>
      <c r="I101" s="222"/>
      <c r="J101" s="222"/>
      <c r="K101" s="223"/>
    </row>
    <row r="102" spans="2:11" customFormat="1" ht="45" customHeight="1">
      <c r="B102" s="224"/>
      <c r="C102" s="331" t="s">
        <v>1065</v>
      </c>
      <c r="D102" s="331"/>
      <c r="E102" s="331"/>
      <c r="F102" s="331"/>
      <c r="G102" s="331"/>
      <c r="H102" s="331"/>
      <c r="I102" s="331"/>
      <c r="J102" s="331"/>
      <c r="K102" s="225"/>
    </row>
    <row r="103" spans="2:11" customFormat="1" ht="17.25" customHeight="1">
      <c r="B103" s="224"/>
      <c r="C103" s="226" t="s">
        <v>1020</v>
      </c>
      <c r="D103" s="226"/>
      <c r="E103" s="226"/>
      <c r="F103" s="226" t="s">
        <v>1021</v>
      </c>
      <c r="G103" s="227"/>
      <c r="H103" s="226" t="s">
        <v>52</v>
      </c>
      <c r="I103" s="226" t="s">
        <v>55</v>
      </c>
      <c r="J103" s="226" t="s">
        <v>1022</v>
      </c>
      <c r="K103" s="225"/>
    </row>
    <row r="104" spans="2:11" customFormat="1" ht="17.25" customHeight="1">
      <c r="B104" s="224"/>
      <c r="C104" s="228" t="s">
        <v>1023</v>
      </c>
      <c r="D104" s="228"/>
      <c r="E104" s="228"/>
      <c r="F104" s="229" t="s">
        <v>1024</v>
      </c>
      <c r="G104" s="230"/>
      <c r="H104" s="228"/>
      <c r="I104" s="228"/>
      <c r="J104" s="228" t="s">
        <v>1025</v>
      </c>
      <c r="K104" s="225"/>
    </row>
    <row r="105" spans="2:11" customFormat="1" ht="5.25" customHeight="1">
      <c r="B105" s="224"/>
      <c r="C105" s="226"/>
      <c r="D105" s="226"/>
      <c r="E105" s="226"/>
      <c r="F105" s="226"/>
      <c r="G105" s="242"/>
      <c r="H105" s="226"/>
      <c r="I105" s="226"/>
      <c r="J105" s="226"/>
      <c r="K105" s="225"/>
    </row>
    <row r="106" spans="2:11" customFormat="1" ht="15" customHeight="1">
      <c r="B106" s="224"/>
      <c r="C106" s="213" t="s">
        <v>51</v>
      </c>
      <c r="D106" s="233"/>
      <c r="E106" s="233"/>
      <c r="F106" s="234" t="s">
        <v>1026</v>
      </c>
      <c r="G106" s="213"/>
      <c r="H106" s="213" t="s">
        <v>1066</v>
      </c>
      <c r="I106" s="213" t="s">
        <v>1028</v>
      </c>
      <c r="J106" s="213">
        <v>20</v>
      </c>
      <c r="K106" s="225"/>
    </row>
    <row r="107" spans="2:11" customFormat="1" ht="15" customHeight="1">
      <c r="B107" s="224"/>
      <c r="C107" s="213" t="s">
        <v>1029</v>
      </c>
      <c r="D107" s="213"/>
      <c r="E107" s="213"/>
      <c r="F107" s="234" t="s">
        <v>1026</v>
      </c>
      <c r="G107" s="213"/>
      <c r="H107" s="213" t="s">
        <v>1066</v>
      </c>
      <c r="I107" s="213" t="s">
        <v>1028</v>
      </c>
      <c r="J107" s="213">
        <v>120</v>
      </c>
      <c r="K107" s="225"/>
    </row>
    <row r="108" spans="2:11" customFormat="1" ht="15" customHeight="1">
      <c r="B108" s="236"/>
      <c r="C108" s="213" t="s">
        <v>1031</v>
      </c>
      <c r="D108" s="213"/>
      <c r="E108" s="213"/>
      <c r="F108" s="234" t="s">
        <v>1032</v>
      </c>
      <c r="G108" s="213"/>
      <c r="H108" s="213" t="s">
        <v>1066</v>
      </c>
      <c r="I108" s="213" t="s">
        <v>1028</v>
      </c>
      <c r="J108" s="213">
        <v>50</v>
      </c>
      <c r="K108" s="225"/>
    </row>
    <row r="109" spans="2:11" customFormat="1" ht="15" customHeight="1">
      <c r="B109" s="236"/>
      <c r="C109" s="213" t="s">
        <v>1034</v>
      </c>
      <c r="D109" s="213"/>
      <c r="E109" s="213"/>
      <c r="F109" s="234" t="s">
        <v>1026</v>
      </c>
      <c r="G109" s="213"/>
      <c r="H109" s="213" t="s">
        <v>1066</v>
      </c>
      <c r="I109" s="213" t="s">
        <v>1036</v>
      </c>
      <c r="J109" s="213"/>
      <c r="K109" s="225"/>
    </row>
    <row r="110" spans="2:11" customFormat="1" ht="15" customHeight="1">
      <c r="B110" s="236"/>
      <c r="C110" s="213" t="s">
        <v>1045</v>
      </c>
      <c r="D110" s="213"/>
      <c r="E110" s="213"/>
      <c r="F110" s="234" t="s">
        <v>1032</v>
      </c>
      <c r="G110" s="213"/>
      <c r="H110" s="213" t="s">
        <v>1066</v>
      </c>
      <c r="I110" s="213" t="s">
        <v>1028</v>
      </c>
      <c r="J110" s="213">
        <v>50</v>
      </c>
      <c r="K110" s="225"/>
    </row>
    <row r="111" spans="2:11" customFormat="1" ht="15" customHeight="1">
      <c r="B111" s="236"/>
      <c r="C111" s="213" t="s">
        <v>1053</v>
      </c>
      <c r="D111" s="213"/>
      <c r="E111" s="213"/>
      <c r="F111" s="234" t="s">
        <v>1032</v>
      </c>
      <c r="G111" s="213"/>
      <c r="H111" s="213" t="s">
        <v>1066</v>
      </c>
      <c r="I111" s="213" t="s">
        <v>1028</v>
      </c>
      <c r="J111" s="213">
        <v>50</v>
      </c>
      <c r="K111" s="225"/>
    </row>
    <row r="112" spans="2:11" customFormat="1" ht="15" customHeight="1">
      <c r="B112" s="236"/>
      <c r="C112" s="213" t="s">
        <v>1051</v>
      </c>
      <c r="D112" s="213"/>
      <c r="E112" s="213"/>
      <c r="F112" s="234" t="s">
        <v>1032</v>
      </c>
      <c r="G112" s="213"/>
      <c r="H112" s="213" t="s">
        <v>1066</v>
      </c>
      <c r="I112" s="213" t="s">
        <v>1028</v>
      </c>
      <c r="J112" s="213">
        <v>50</v>
      </c>
      <c r="K112" s="225"/>
    </row>
    <row r="113" spans="2:11" customFormat="1" ht="15" customHeight="1">
      <c r="B113" s="236"/>
      <c r="C113" s="213" t="s">
        <v>51</v>
      </c>
      <c r="D113" s="213"/>
      <c r="E113" s="213"/>
      <c r="F113" s="234" t="s">
        <v>1026</v>
      </c>
      <c r="G113" s="213"/>
      <c r="H113" s="213" t="s">
        <v>1067</v>
      </c>
      <c r="I113" s="213" t="s">
        <v>1028</v>
      </c>
      <c r="J113" s="213">
        <v>20</v>
      </c>
      <c r="K113" s="225"/>
    </row>
    <row r="114" spans="2:11" customFormat="1" ht="15" customHeight="1">
      <c r="B114" s="236"/>
      <c r="C114" s="213" t="s">
        <v>1068</v>
      </c>
      <c r="D114" s="213"/>
      <c r="E114" s="213"/>
      <c r="F114" s="234" t="s">
        <v>1026</v>
      </c>
      <c r="G114" s="213"/>
      <c r="H114" s="213" t="s">
        <v>1069</v>
      </c>
      <c r="I114" s="213" t="s">
        <v>1028</v>
      </c>
      <c r="J114" s="213">
        <v>120</v>
      </c>
      <c r="K114" s="225"/>
    </row>
    <row r="115" spans="2:11" customFormat="1" ht="15" customHeight="1">
      <c r="B115" s="236"/>
      <c r="C115" s="213" t="s">
        <v>36</v>
      </c>
      <c r="D115" s="213"/>
      <c r="E115" s="213"/>
      <c r="F115" s="234" t="s">
        <v>1026</v>
      </c>
      <c r="G115" s="213"/>
      <c r="H115" s="213" t="s">
        <v>1070</v>
      </c>
      <c r="I115" s="213" t="s">
        <v>1061</v>
      </c>
      <c r="J115" s="213"/>
      <c r="K115" s="225"/>
    </row>
    <row r="116" spans="2:11" customFormat="1" ht="15" customHeight="1">
      <c r="B116" s="236"/>
      <c r="C116" s="213" t="s">
        <v>46</v>
      </c>
      <c r="D116" s="213"/>
      <c r="E116" s="213"/>
      <c r="F116" s="234" t="s">
        <v>1026</v>
      </c>
      <c r="G116" s="213"/>
      <c r="H116" s="213" t="s">
        <v>1071</v>
      </c>
      <c r="I116" s="213" t="s">
        <v>1061</v>
      </c>
      <c r="J116" s="213"/>
      <c r="K116" s="225"/>
    </row>
    <row r="117" spans="2:11" customFormat="1" ht="15" customHeight="1">
      <c r="B117" s="236"/>
      <c r="C117" s="213" t="s">
        <v>55</v>
      </c>
      <c r="D117" s="213"/>
      <c r="E117" s="213"/>
      <c r="F117" s="234" t="s">
        <v>1026</v>
      </c>
      <c r="G117" s="213"/>
      <c r="H117" s="213" t="s">
        <v>1072</v>
      </c>
      <c r="I117" s="213" t="s">
        <v>1073</v>
      </c>
      <c r="J117" s="213"/>
      <c r="K117" s="225"/>
    </row>
    <row r="118" spans="2:11" customFormat="1" ht="15" customHeight="1">
      <c r="B118" s="237"/>
      <c r="C118" s="243"/>
      <c r="D118" s="243"/>
      <c r="E118" s="243"/>
      <c r="F118" s="243"/>
      <c r="G118" s="243"/>
      <c r="H118" s="243"/>
      <c r="I118" s="243"/>
      <c r="J118" s="243"/>
      <c r="K118" s="239"/>
    </row>
    <row r="119" spans="2:11" customFormat="1" ht="18.75" customHeight="1">
      <c r="B119" s="244"/>
      <c r="C119" s="245"/>
      <c r="D119" s="245"/>
      <c r="E119" s="245"/>
      <c r="F119" s="246"/>
      <c r="G119" s="245"/>
      <c r="H119" s="245"/>
      <c r="I119" s="245"/>
      <c r="J119" s="245"/>
      <c r="K119" s="244"/>
    </row>
    <row r="120" spans="2:11" customFormat="1" ht="18.75" customHeight="1"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</row>
    <row r="121" spans="2:11" customFormat="1" ht="7.5" customHeight="1">
      <c r="B121" s="247"/>
      <c r="C121" s="248"/>
      <c r="D121" s="248"/>
      <c r="E121" s="248"/>
      <c r="F121" s="248"/>
      <c r="G121" s="248"/>
      <c r="H121" s="248"/>
      <c r="I121" s="248"/>
      <c r="J121" s="248"/>
      <c r="K121" s="249"/>
    </row>
    <row r="122" spans="2:11" customFormat="1" ht="45" customHeight="1">
      <c r="B122" s="250"/>
      <c r="C122" s="329" t="s">
        <v>1074</v>
      </c>
      <c r="D122" s="329"/>
      <c r="E122" s="329"/>
      <c r="F122" s="329"/>
      <c r="G122" s="329"/>
      <c r="H122" s="329"/>
      <c r="I122" s="329"/>
      <c r="J122" s="329"/>
      <c r="K122" s="251"/>
    </row>
    <row r="123" spans="2:11" customFormat="1" ht="17.25" customHeight="1">
      <c r="B123" s="252"/>
      <c r="C123" s="226" t="s">
        <v>1020</v>
      </c>
      <c r="D123" s="226"/>
      <c r="E123" s="226"/>
      <c r="F123" s="226" t="s">
        <v>1021</v>
      </c>
      <c r="G123" s="227"/>
      <c r="H123" s="226" t="s">
        <v>52</v>
      </c>
      <c r="I123" s="226" t="s">
        <v>55</v>
      </c>
      <c r="J123" s="226" t="s">
        <v>1022</v>
      </c>
      <c r="K123" s="253"/>
    </row>
    <row r="124" spans="2:11" customFormat="1" ht="17.25" customHeight="1">
      <c r="B124" s="252"/>
      <c r="C124" s="228" t="s">
        <v>1023</v>
      </c>
      <c r="D124" s="228"/>
      <c r="E124" s="228"/>
      <c r="F124" s="229" t="s">
        <v>1024</v>
      </c>
      <c r="G124" s="230"/>
      <c r="H124" s="228"/>
      <c r="I124" s="228"/>
      <c r="J124" s="228" t="s">
        <v>1025</v>
      </c>
      <c r="K124" s="253"/>
    </row>
    <row r="125" spans="2:11" customFormat="1" ht="5.25" customHeight="1">
      <c r="B125" s="254"/>
      <c r="C125" s="231"/>
      <c r="D125" s="231"/>
      <c r="E125" s="231"/>
      <c r="F125" s="231"/>
      <c r="G125" s="255"/>
      <c r="H125" s="231"/>
      <c r="I125" s="231"/>
      <c r="J125" s="231"/>
      <c r="K125" s="256"/>
    </row>
    <row r="126" spans="2:11" customFormat="1" ht="15" customHeight="1">
      <c r="B126" s="254"/>
      <c r="C126" s="213" t="s">
        <v>1029</v>
      </c>
      <c r="D126" s="233"/>
      <c r="E126" s="233"/>
      <c r="F126" s="234" t="s">
        <v>1026</v>
      </c>
      <c r="G126" s="213"/>
      <c r="H126" s="213" t="s">
        <v>1066</v>
      </c>
      <c r="I126" s="213" t="s">
        <v>1028</v>
      </c>
      <c r="J126" s="213">
        <v>120</v>
      </c>
      <c r="K126" s="257"/>
    </row>
    <row r="127" spans="2:11" customFormat="1" ht="15" customHeight="1">
      <c r="B127" s="254"/>
      <c r="C127" s="213" t="s">
        <v>1075</v>
      </c>
      <c r="D127" s="213"/>
      <c r="E127" s="213"/>
      <c r="F127" s="234" t="s">
        <v>1026</v>
      </c>
      <c r="G127" s="213"/>
      <c r="H127" s="213" t="s">
        <v>1076</v>
      </c>
      <c r="I127" s="213" t="s">
        <v>1028</v>
      </c>
      <c r="J127" s="213" t="s">
        <v>1077</v>
      </c>
      <c r="K127" s="257"/>
    </row>
    <row r="128" spans="2:11" customFormat="1" ht="15" customHeight="1">
      <c r="B128" s="254"/>
      <c r="C128" s="213" t="s">
        <v>974</v>
      </c>
      <c r="D128" s="213"/>
      <c r="E128" s="213"/>
      <c r="F128" s="234" t="s">
        <v>1026</v>
      </c>
      <c r="G128" s="213"/>
      <c r="H128" s="213" t="s">
        <v>1078</v>
      </c>
      <c r="I128" s="213" t="s">
        <v>1028</v>
      </c>
      <c r="J128" s="213" t="s">
        <v>1077</v>
      </c>
      <c r="K128" s="257"/>
    </row>
    <row r="129" spans="2:11" customFormat="1" ht="15" customHeight="1">
      <c r="B129" s="254"/>
      <c r="C129" s="213" t="s">
        <v>1037</v>
      </c>
      <c r="D129" s="213"/>
      <c r="E129" s="213"/>
      <c r="F129" s="234" t="s">
        <v>1032</v>
      </c>
      <c r="G129" s="213"/>
      <c r="H129" s="213" t="s">
        <v>1038</v>
      </c>
      <c r="I129" s="213" t="s">
        <v>1028</v>
      </c>
      <c r="J129" s="213">
        <v>15</v>
      </c>
      <c r="K129" s="257"/>
    </row>
    <row r="130" spans="2:11" customFormat="1" ht="15" customHeight="1">
      <c r="B130" s="254"/>
      <c r="C130" s="213" t="s">
        <v>1039</v>
      </c>
      <c r="D130" s="213"/>
      <c r="E130" s="213"/>
      <c r="F130" s="234" t="s">
        <v>1032</v>
      </c>
      <c r="G130" s="213"/>
      <c r="H130" s="213" t="s">
        <v>1040</v>
      </c>
      <c r="I130" s="213" t="s">
        <v>1028</v>
      </c>
      <c r="J130" s="213">
        <v>15</v>
      </c>
      <c r="K130" s="257"/>
    </row>
    <row r="131" spans="2:11" customFormat="1" ht="15" customHeight="1">
      <c r="B131" s="254"/>
      <c r="C131" s="213" t="s">
        <v>1041</v>
      </c>
      <c r="D131" s="213"/>
      <c r="E131" s="213"/>
      <c r="F131" s="234" t="s">
        <v>1032</v>
      </c>
      <c r="G131" s="213"/>
      <c r="H131" s="213" t="s">
        <v>1042</v>
      </c>
      <c r="I131" s="213" t="s">
        <v>1028</v>
      </c>
      <c r="J131" s="213">
        <v>20</v>
      </c>
      <c r="K131" s="257"/>
    </row>
    <row r="132" spans="2:11" customFormat="1" ht="15" customHeight="1">
      <c r="B132" s="254"/>
      <c r="C132" s="213" t="s">
        <v>1043</v>
      </c>
      <c r="D132" s="213"/>
      <c r="E132" s="213"/>
      <c r="F132" s="234" t="s">
        <v>1032</v>
      </c>
      <c r="G132" s="213"/>
      <c r="H132" s="213" t="s">
        <v>1044</v>
      </c>
      <c r="I132" s="213" t="s">
        <v>1028</v>
      </c>
      <c r="J132" s="213">
        <v>20</v>
      </c>
      <c r="K132" s="257"/>
    </row>
    <row r="133" spans="2:11" customFormat="1" ht="15" customHeight="1">
      <c r="B133" s="254"/>
      <c r="C133" s="213" t="s">
        <v>1031</v>
      </c>
      <c r="D133" s="213"/>
      <c r="E133" s="213"/>
      <c r="F133" s="234" t="s">
        <v>1032</v>
      </c>
      <c r="G133" s="213"/>
      <c r="H133" s="213" t="s">
        <v>1066</v>
      </c>
      <c r="I133" s="213" t="s">
        <v>1028</v>
      </c>
      <c r="J133" s="213">
        <v>50</v>
      </c>
      <c r="K133" s="257"/>
    </row>
    <row r="134" spans="2:11" customFormat="1" ht="15" customHeight="1">
      <c r="B134" s="254"/>
      <c r="C134" s="213" t="s">
        <v>1045</v>
      </c>
      <c r="D134" s="213"/>
      <c r="E134" s="213"/>
      <c r="F134" s="234" t="s">
        <v>1032</v>
      </c>
      <c r="G134" s="213"/>
      <c r="H134" s="213" t="s">
        <v>1066</v>
      </c>
      <c r="I134" s="213" t="s">
        <v>1028</v>
      </c>
      <c r="J134" s="213">
        <v>50</v>
      </c>
      <c r="K134" s="257"/>
    </row>
    <row r="135" spans="2:11" customFormat="1" ht="15" customHeight="1">
      <c r="B135" s="254"/>
      <c r="C135" s="213" t="s">
        <v>1051</v>
      </c>
      <c r="D135" s="213"/>
      <c r="E135" s="213"/>
      <c r="F135" s="234" t="s">
        <v>1032</v>
      </c>
      <c r="G135" s="213"/>
      <c r="H135" s="213" t="s">
        <v>1066</v>
      </c>
      <c r="I135" s="213" t="s">
        <v>1028</v>
      </c>
      <c r="J135" s="213">
        <v>50</v>
      </c>
      <c r="K135" s="257"/>
    </row>
    <row r="136" spans="2:11" customFormat="1" ht="15" customHeight="1">
      <c r="B136" s="254"/>
      <c r="C136" s="213" t="s">
        <v>1053</v>
      </c>
      <c r="D136" s="213"/>
      <c r="E136" s="213"/>
      <c r="F136" s="234" t="s">
        <v>1032</v>
      </c>
      <c r="G136" s="213"/>
      <c r="H136" s="213" t="s">
        <v>1066</v>
      </c>
      <c r="I136" s="213" t="s">
        <v>1028</v>
      </c>
      <c r="J136" s="213">
        <v>50</v>
      </c>
      <c r="K136" s="257"/>
    </row>
    <row r="137" spans="2:11" customFormat="1" ht="15" customHeight="1">
      <c r="B137" s="254"/>
      <c r="C137" s="213" t="s">
        <v>1054</v>
      </c>
      <c r="D137" s="213"/>
      <c r="E137" s="213"/>
      <c r="F137" s="234" t="s">
        <v>1032</v>
      </c>
      <c r="G137" s="213"/>
      <c r="H137" s="213" t="s">
        <v>1079</v>
      </c>
      <c r="I137" s="213" t="s">
        <v>1028</v>
      </c>
      <c r="J137" s="213">
        <v>255</v>
      </c>
      <c r="K137" s="257"/>
    </row>
    <row r="138" spans="2:11" customFormat="1" ht="15" customHeight="1">
      <c r="B138" s="254"/>
      <c r="C138" s="213" t="s">
        <v>1056</v>
      </c>
      <c r="D138" s="213"/>
      <c r="E138" s="213"/>
      <c r="F138" s="234" t="s">
        <v>1026</v>
      </c>
      <c r="G138" s="213"/>
      <c r="H138" s="213" t="s">
        <v>1080</v>
      </c>
      <c r="I138" s="213" t="s">
        <v>1058</v>
      </c>
      <c r="J138" s="213"/>
      <c r="K138" s="257"/>
    </row>
    <row r="139" spans="2:11" customFormat="1" ht="15" customHeight="1">
      <c r="B139" s="254"/>
      <c r="C139" s="213" t="s">
        <v>1059</v>
      </c>
      <c r="D139" s="213"/>
      <c r="E139" s="213"/>
      <c r="F139" s="234" t="s">
        <v>1026</v>
      </c>
      <c r="G139" s="213"/>
      <c r="H139" s="213" t="s">
        <v>1081</v>
      </c>
      <c r="I139" s="213" t="s">
        <v>1061</v>
      </c>
      <c r="J139" s="213"/>
      <c r="K139" s="257"/>
    </row>
    <row r="140" spans="2:11" customFormat="1" ht="15" customHeight="1">
      <c r="B140" s="254"/>
      <c r="C140" s="213" t="s">
        <v>1062</v>
      </c>
      <c r="D140" s="213"/>
      <c r="E140" s="213"/>
      <c r="F140" s="234" t="s">
        <v>1026</v>
      </c>
      <c r="G140" s="213"/>
      <c r="H140" s="213" t="s">
        <v>1062</v>
      </c>
      <c r="I140" s="213" t="s">
        <v>1061</v>
      </c>
      <c r="J140" s="213"/>
      <c r="K140" s="257"/>
    </row>
    <row r="141" spans="2:11" customFormat="1" ht="15" customHeight="1">
      <c r="B141" s="254"/>
      <c r="C141" s="213" t="s">
        <v>36</v>
      </c>
      <c r="D141" s="213"/>
      <c r="E141" s="213"/>
      <c r="F141" s="234" t="s">
        <v>1026</v>
      </c>
      <c r="G141" s="213"/>
      <c r="H141" s="213" t="s">
        <v>1082</v>
      </c>
      <c r="I141" s="213" t="s">
        <v>1061</v>
      </c>
      <c r="J141" s="213"/>
      <c r="K141" s="257"/>
    </row>
    <row r="142" spans="2:11" customFormat="1" ht="15" customHeight="1">
      <c r="B142" s="254"/>
      <c r="C142" s="213" t="s">
        <v>1083</v>
      </c>
      <c r="D142" s="213"/>
      <c r="E142" s="213"/>
      <c r="F142" s="234" t="s">
        <v>1026</v>
      </c>
      <c r="G142" s="213"/>
      <c r="H142" s="213" t="s">
        <v>1084</v>
      </c>
      <c r="I142" s="213" t="s">
        <v>1061</v>
      </c>
      <c r="J142" s="213"/>
      <c r="K142" s="257"/>
    </row>
    <row r="143" spans="2:11" customFormat="1" ht="15" customHeight="1">
      <c r="B143" s="258"/>
      <c r="C143" s="259"/>
      <c r="D143" s="259"/>
      <c r="E143" s="259"/>
      <c r="F143" s="259"/>
      <c r="G143" s="259"/>
      <c r="H143" s="259"/>
      <c r="I143" s="259"/>
      <c r="J143" s="259"/>
      <c r="K143" s="260"/>
    </row>
    <row r="144" spans="2:11" customFormat="1" ht="18.75" customHeight="1">
      <c r="B144" s="245"/>
      <c r="C144" s="245"/>
      <c r="D144" s="245"/>
      <c r="E144" s="245"/>
      <c r="F144" s="246"/>
      <c r="G144" s="245"/>
      <c r="H144" s="245"/>
      <c r="I144" s="245"/>
      <c r="J144" s="245"/>
      <c r="K144" s="245"/>
    </row>
    <row r="145" spans="2:11" customFormat="1" ht="18.75" customHeight="1"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</row>
    <row r="146" spans="2:11" customFormat="1" ht="7.5" customHeight="1">
      <c r="B146" s="221"/>
      <c r="C146" s="222"/>
      <c r="D146" s="222"/>
      <c r="E146" s="222"/>
      <c r="F146" s="222"/>
      <c r="G146" s="222"/>
      <c r="H146" s="222"/>
      <c r="I146" s="222"/>
      <c r="J146" s="222"/>
      <c r="K146" s="223"/>
    </row>
    <row r="147" spans="2:11" customFormat="1" ht="45" customHeight="1">
      <c r="B147" s="224"/>
      <c r="C147" s="331" t="s">
        <v>1085</v>
      </c>
      <c r="D147" s="331"/>
      <c r="E147" s="331"/>
      <c r="F147" s="331"/>
      <c r="G147" s="331"/>
      <c r="H147" s="331"/>
      <c r="I147" s="331"/>
      <c r="J147" s="331"/>
      <c r="K147" s="225"/>
    </row>
    <row r="148" spans="2:11" customFormat="1" ht="17.25" customHeight="1">
      <c r="B148" s="224"/>
      <c r="C148" s="226" t="s">
        <v>1020</v>
      </c>
      <c r="D148" s="226"/>
      <c r="E148" s="226"/>
      <c r="F148" s="226" t="s">
        <v>1021</v>
      </c>
      <c r="G148" s="227"/>
      <c r="H148" s="226" t="s">
        <v>52</v>
      </c>
      <c r="I148" s="226" t="s">
        <v>55</v>
      </c>
      <c r="J148" s="226" t="s">
        <v>1022</v>
      </c>
      <c r="K148" s="225"/>
    </row>
    <row r="149" spans="2:11" customFormat="1" ht="17.25" customHeight="1">
      <c r="B149" s="224"/>
      <c r="C149" s="228" t="s">
        <v>1023</v>
      </c>
      <c r="D149" s="228"/>
      <c r="E149" s="228"/>
      <c r="F149" s="229" t="s">
        <v>1024</v>
      </c>
      <c r="G149" s="230"/>
      <c r="H149" s="228"/>
      <c r="I149" s="228"/>
      <c r="J149" s="228" t="s">
        <v>1025</v>
      </c>
      <c r="K149" s="225"/>
    </row>
    <row r="150" spans="2:11" customFormat="1" ht="5.25" customHeight="1">
      <c r="B150" s="236"/>
      <c r="C150" s="231"/>
      <c r="D150" s="231"/>
      <c r="E150" s="231"/>
      <c r="F150" s="231"/>
      <c r="G150" s="232"/>
      <c r="H150" s="231"/>
      <c r="I150" s="231"/>
      <c r="J150" s="231"/>
      <c r="K150" s="257"/>
    </row>
    <row r="151" spans="2:11" customFormat="1" ht="15" customHeight="1">
      <c r="B151" s="236"/>
      <c r="C151" s="261" t="s">
        <v>1029</v>
      </c>
      <c r="D151" s="213"/>
      <c r="E151" s="213"/>
      <c r="F151" s="262" t="s">
        <v>1026</v>
      </c>
      <c r="G151" s="213"/>
      <c r="H151" s="261" t="s">
        <v>1066</v>
      </c>
      <c r="I151" s="261" t="s">
        <v>1028</v>
      </c>
      <c r="J151" s="261">
        <v>120</v>
      </c>
      <c r="K151" s="257"/>
    </row>
    <row r="152" spans="2:11" customFormat="1" ht="15" customHeight="1">
      <c r="B152" s="236"/>
      <c r="C152" s="261" t="s">
        <v>1075</v>
      </c>
      <c r="D152" s="213"/>
      <c r="E152" s="213"/>
      <c r="F152" s="262" t="s">
        <v>1026</v>
      </c>
      <c r="G152" s="213"/>
      <c r="H152" s="261" t="s">
        <v>1086</v>
      </c>
      <c r="I152" s="261" t="s">
        <v>1028</v>
      </c>
      <c r="J152" s="261" t="s">
        <v>1077</v>
      </c>
      <c r="K152" s="257"/>
    </row>
    <row r="153" spans="2:11" customFormat="1" ht="15" customHeight="1">
      <c r="B153" s="236"/>
      <c r="C153" s="261" t="s">
        <v>974</v>
      </c>
      <c r="D153" s="213"/>
      <c r="E153" s="213"/>
      <c r="F153" s="262" t="s">
        <v>1026</v>
      </c>
      <c r="G153" s="213"/>
      <c r="H153" s="261" t="s">
        <v>1087</v>
      </c>
      <c r="I153" s="261" t="s">
        <v>1028</v>
      </c>
      <c r="J153" s="261" t="s">
        <v>1077</v>
      </c>
      <c r="K153" s="257"/>
    </row>
    <row r="154" spans="2:11" customFormat="1" ht="15" customHeight="1">
      <c r="B154" s="236"/>
      <c r="C154" s="261" t="s">
        <v>1031</v>
      </c>
      <c r="D154" s="213"/>
      <c r="E154" s="213"/>
      <c r="F154" s="262" t="s">
        <v>1032</v>
      </c>
      <c r="G154" s="213"/>
      <c r="H154" s="261" t="s">
        <v>1066</v>
      </c>
      <c r="I154" s="261" t="s">
        <v>1028</v>
      </c>
      <c r="J154" s="261">
        <v>50</v>
      </c>
      <c r="K154" s="257"/>
    </row>
    <row r="155" spans="2:11" customFormat="1" ht="15" customHeight="1">
      <c r="B155" s="236"/>
      <c r="C155" s="261" t="s">
        <v>1034</v>
      </c>
      <c r="D155" s="213"/>
      <c r="E155" s="213"/>
      <c r="F155" s="262" t="s">
        <v>1026</v>
      </c>
      <c r="G155" s="213"/>
      <c r="H155" s="261" t="s">
        <v>1066</v>
      </c>
      <c r="I155" s="261" t="s">
        <v>1036</v>
      </c>
      <c r="J155" s="261"/>
      <c r="K155" s="257"/>
    </row>
    <row r="156" spans="2:11" customFormat="1" ht="15" customHeight="1">
      <c r="B156" s="236"/>
      <c r="C156" s="261" t="s">
        <v>1045</v>
      </c>
      <c r="D156" s="213"/>
      <c r="E156" s="213"/>
      <c r="F156" s="262" t="s">
        <v>1032</v>
      </c>
      <c r="G156" s="213"/>
      <c r="H156" s="261" t="s">
        <v>1066</v>
      </c>
      <c r="I156" s="261" t="s">
        <v>1028</v>
      </c>
      <c r="J156" s="261">
        <v>50</v>
      </c>
      <c r="K156" s="257"/>
    </row>
    <row r="157" spans="2:11" customFormat="1" ht="15" customHeight="1">
      <c r="B157" s="236"/>
      <c r="C157" s="261" t="s">
        <v>1053</v>
      </c>
      <c r="D157" s="213"/>
      <c r="E157" s="213"/>
      <c r="F157" s="262" t="s">
        <v>1032</v>
      </c>
      <c r="G157" s="213"/>
      <c r="H157" s="261" t="s">
        <v>1066</v>
      </c>
      <c r="I157" s="261" t="s">
        <v>1028</v>
      </c>
      <c r="J157" s="261">
        <v>50</v>
      </c>
      <c r="K157" s="257"/>
    </row>
    <row r="158" spans="2:11" customFormat="1" ht="15" customHeight="1">
      <c r="B158" s="236"/>
      <c r="C158" s="261" t="s">
        <v>1051</v>
      </c>
      <c r="D158" s="213"/>
      <c r="E158" s="213"/>
      <c r="F158" s="262" t="s">
        <v>1032</v>
      </c>
      <c r="G158" s="213"/>
      <c r="H158" s="261" t="s">
        <v>1066</v>
      </c>
      <c r="I158" s="261" t="s">
        <v>1028</v>
      </c>
      <c r="J158" s="261">
        <v>50</v>
      </c>
      <c r="K158" s="257"/>
    </row>
    <row r="159" spans="2:11" customFormat="1" ht="15" customHeight="1">
      <c r="B159" s="236"/>
      <c r="C159" s="261" t="s">
        <v>91</v>
      </c>
      <c r="D159" s="213"/>
      <c r="E159" s="213"/>
      <c r="F159" s="262" t="s">
        <v>1026</v>
      </c>
      <c r="G159" s="213"/>
      <c r="H159" s="261" t="s">
        <v>1088</v>
      </c>
      <c r="I159" s="261" t="s">
        <v>1028</v>
      </c>
      <c r="J159" s="261" t="s">
        <v>1089</v>
      </c>
      <c r="K159" s="257"/>
    </row>
    <row r="160" spans="2:11" customFormat="1" ht="15" customHeight="1">
      <c r="B160" s="236"/>
      <c r="C160" s="261" t="s">
        <v>1090</v>
      </c>
      <c r="D160" s="213"/>
      <c r="E160" s="213"/>
      <c r="F160" s="262" t="s">
        <v>1026</v>
      </c>
      <c r="G160" s="213"/>
      <c r="H160" s="261" t="s">
        <v>1091</v>
      </c>
      <c r="I160" s="261" t="s">
        <v>1061</v>
      </c>
      <c r="J160" s="261"/>
      <c r="K160" s="257"/>
    </row>
    <row r="161" spans="2:11" customFormat="1" ht="15" customHeight="1">
      <c r="B161" s="263"/>
      <c r="C161" s="243"/>
      <c r="D161" s="243"/>
      <c r="E161" s="243"/>
      <c r="F161" s="243"/>
      <c r="G161" s="243"/>
      <c r="H161" s="243"/>
      <c r="I161" s="243"/>
      <c r="J161" s="243"/>
      <c r="K161" s="264"/>
    </row>
    <row r="162" spans="2:11" customFormat="1" ht="18.75" customHeight="1">
      <c r="B162" s="245"/>
      <c r="C162" s="255"/>
      <c r="D162" s="255"/>
      <c r="E162" s="255"/>
      <c r="F162" s="265"/>
      <c r="G162" s="255"/>
      <c r="H162" s="255"/>
      <c r="I162" s="255"/>
      <c r="J162" s="255"/>
      <c r="K162" s="245"/>
    </row>
    <row r="163" spans="2:11" customFormat="1" ht="18.75" customHeight="1"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</row>
    <row r="164" spans="2:11" customFormat="1" ht="7.5" customHeight="1">
      <c r="B164" s="202"/>
      <c r="C164" s="203"/>
      <c r="D164" s="203"/>
      <c r="E164" s="203"/>
      <c r="F164" s="203"/>
      <c r="G164" s="203"/>
      <c r="H164" s="203"/>
      <c r="I164" s="203"/>
      <c r="J164" s="203"/>
      <c r="K164" s="204"/>
    </row>
    <row r="165" spans="2:11" customFormat="1" ht="45" customHeight="1">
      <c r="B165" s="205"/>
      <c r="C165" s="329" t="s">
        <v>1092</v>
      </c>
      <c r="D165" s="329"/>
      <c r="E165" s="329"/>
      <c r="F165" s="329"/>
      <c r="G165" s="329"/>
      <c r="H165" s="329"/>
      <c r="I165" s="329"/>
      <c r="J165" s="329"/>
      <c r="K165" s="206"/>
    </row>
    <row r="166" spans="2:11" customFormat="1" ht="17.25" customHeight="1">
      <c r="B166" s="205"/>
      <c r="C166" s="226" t="s">
        <v>1020</v>
      </c>
      <c r="D166" s="226"/>
      <c r="E166" s="226"/>
      <c r="F166" s="226" t="s">
        <v>1021</v>
      </c>
      <c r="G166" s="266"/>
      <c r="H166" s="267" t="s">
        <v>52</v>
      </c>
      <c r="I166" s="267" t="s">
        <v>55</v>
      </c>
      <c r="J166" s="226" t="s">
        <v>1022</v>
      </c>
      <c r="K166" s="206"/>
    </row>
    <row r="167" spans="2:11" customFormat="1" ht="17.25" customHeight="1">
      <c r="B167" s="207"/>
      <c r="C167" s="228" t="s">
        <v>1023</v>
      </c>
      <c r="D167" s="228"/>
      <c r="E167" s="228"/>
      <c r="F167" s="229" t="s">
        <v>1024</v>
      </c>
      <c r="G167" s="268"/>
      <c r="H167" s="269"/>
      <c r="I167" s="269"/>
      <c r="J167" s="228" t="s">
        <v>1025</v>
      </c>
      <c r="K167" s="208"/>
    </row>
    <row r="168" spans="2:11" customFormat="1" ht="5.25" customHeight="1">
      <c r="B168" s="236"/>
      <c r="C168" s="231"/>
      <c r="D168" s="231"/>
      <c r="E168" s="231"/>
      <c r="F168" s="231"/>
      <c r="G168" s="232"/>
      <c r="H168" s="231"/>
      <c r="I168" s="231"/>
      <c r="J168" s="231"/>
      <c r="K168" s="257"/>
    </row>
    <row r="169" spans="2:11" customFormat="1" ht="15" customHeight="1">
      <c r="B169" s="236"/>
      <c r="C169" s="213" t="s">
        <v>1029</v>
      </c>
      <c r="D169" s="213"/>
      <c r="E169" s="213"/>
      <c r="F169" s="234" t="s">
        <v>1026</v>
      </c>
      <c r="G169" s="213"/>
      <c r="H169" s="213" t="s">
        <v>1066</v>
      </c>
      <c r="I169" s="213" t="s">
        <v>1028</v>
      </c>
      <c r="J169" s="213">
        <v>120</v>
      </c>
      <c r="K169" s="257"/>
    </row>
    <row r="170" spans="2:11" customFormat="1" ht="15" customHeight="1">
      <c r="B170" s="236"/>
      <c r="C170" s="213" t="s">
        <v>1075</v>
      </c>
      <c r="D170" s="213"/>
      <c r="E170" s="213"/>
      <c r="F170" s="234" t="s">
        <v>1026</v>
      </c>
      <c r="G170" s="213"/>
      <c r="H170" s="213" t="s">
        <v>1076</v>
      </c>
      <c r="I170" s="213" t="s">
        <v>1028</v>
      </c>
      <c r="J170" s="213" t="s">
        <v>1077</v>
      </c>
      <c r="K170" s="257"/>
    </row>
    <row r="171" spans="2:11" customFormat="1" ht="15" customHeight="1">
      <c r="B171" s="236"/>
      <c r="C171" s="213" t="s">
        <v>974</v>
      </c>
      <c r="D171" s="213"/>
      <c r="E171" s="213"/>
      <c r="F171" s="234" t="s">
        <v>1026</v>
      </c>
      <c r="G171" s="213"/>
      <c r="H171" s="213" t="s">
        <v>1093</v>
      </c>
      <c r="I171" s="213" t="s">
        <v>1028</v>
      </c>
      <c r="J171" s="213" t="s">
        <v>1077</v>
      </c>
      <c r="K171" s="257"/>
    </row>
    <row r="172" spans="2:11" customFormat="1" ht="15" customHeight="1">
      <c r="B172" s="236"/>
      <c r="C172" s="213" t="s">
        <v>1031</v>
      </c>
      <c r="D172" s="213"/>
      <c r="E172" s="213"/>
      <c r="F172" s="234" t="s">
        <v>1032</v>
      </c>
      <c r="G172" s="213"/>
      <c r="H172" s="213" t="s">
        <v>1093</v>
      </c>
      <c r="I172" s="213" t="s">
        <v>1028</v>
      </c>
      <c r="J172" s="213">
        <v>50</v>
      </c>
      <c r="K172" s="257"/>
    </row>
    <row r="173" spans="2:11" customFormat="1" ht="15" customHeight="1">
      <c r="B173" s="236"/>
      <c r="C173" s="213" t="s">
        <v>1034</v>
      </c>
      <c r="D173" s="213"/>
      <c r="E173" s="213"/>
      <c r="F173" s="234" t="s">
        <v>1026</v>
      </c>
      <c r="G173" s="213"/>
      <c r="H173" s="213" t="s">
        <v>1093</v>
      </c>
      <c r="I173" s="213" t="s">
        <v>1036</v>
      </c>
      <c r="J173" s="213"/>
      <c r="K173" s="257"/>
    </row>
    <row r="174" spans="2:11" customFormat="1" ht="15" customHeight="1">
      <c r="B174" s="236"/>
      <c r="C174" s="213" t="s">
        <v>1045</v>
      </c>
      <c r="D174" s="213"/>
      <c r="E174" s="213"/>
      <c r="F174" s="234" t="s">
        <v>1032</v>
      </c>
      <c r="G174" s="213"/>
      <c r="H174" s="213" t="s">
        <v>1093</v>
      </c>
      <c r="I174" s="213" t="s">
        <v>1028</v>
      </c>
      <c r="J174" s="213">
        <v>50</v>
      </c>
      <c r="K174" s="257"/>
    </row>
    <row r="175" spans="2:11" customFormat="1" ht="15" customHeight="1">
      <c r="B175" s="236"/>
      <c r="C175" s="213" t="s">
        <v>1053</v>
      </c>
      <c r="D175" s="213"/>
      <c r="E175" s="213"/>
      <c r="F175" s="234" t="s">
        <v>1032</v>
      </c>
      <c r="G175" s="213"/>
      <c r="H175" s="213" t="s">
        <v>1093</v>
      </c>
      <c r="I175" s="213" t="s">
        <v>1028</v>
      </c>
      <c r="J175" s="213">
        <v>50</v>
      </c>
      <c r="K175" s="257"/>
    </row>
    <row r="176" spans="2:11" customFormat="1" ht="15" customHeight="1">
      <c r="B176" s="236"/>
      <c r="C176" s="213" t="s">
        <v>1051</v>
      </c>
      <c r="D176" s="213"/>
      <c r="E176" s="213"/>
      <c r="F176" s="234" t="s">
        <v>1032</v>
      </c>
      <c r="G176" s="213"/>
      <c r="H176" s="213" t="s">
        <v>1093</v>
      </c>
      <c r="I176" s="213" t="s">
        <v>1028</v>
      </c>
      <c r="J176" s="213">
        <v>50</v>
      </c>
      <c r="K176" s="257"/>
    </row>
    <row r="177" spans="2:11" customFormat="1" ht="15" customHeight="1">
      <c r="B177" s="236"/>
      <c r="C177" s="213" t="s">
        <v>102</v>
      </c>
      <c r="D177" s="213"/>
      <c r="E177" s="213"/>
      <c r="F177" s="234" t="s">
        <v>1026</v>
      </c>
      <c r="G177" s="213"/>
      <c r="H177" s="213" t="s">
        <v>1094</v>
      </c>
      <c r="I177" s="213" t="s">
        <v>1095</v>
      </c>
      <c r="J177" s="213"/>
      <c r="K177" s="257"/>
    </row>
    <row r="178" spans="2:11" customFormat="1" ht="15" customHeight="1">
      <c r="B178" s="236"/>
      <c r="C178" s="213" t="s">
        <v>55</v>
      </c>
      <c r="D178" s="213"/>
      <c r="E178" s="213"/>
      <c r="F178" s="234" t="s">
        <v>1026</v>
      </c>
      <c r="G178" s="213"/>
      <c r="H178" s="213" t="s">
        <v>1096</v>
      </c>
      <c r="I178" s="213" t="s">
        <v>1097</v>
      </c>
      <c r="J178" s="213">
        <v>1</v>
      </c>
      <c r="K178" s="257"/>
    </row>
    <row r="179" spans="2:11" customFormat="1" ht="15" customHeight="1">
      <c r="B179" s="236"/>
      <c r="C179" s="213" t="s">
        <v>51</v>
      </c>
      <c r="D179" s="213"/>
      <c r="E179" s="213"/>
      <c r="F179" s="234" t="s">
        <v>1026</v>
      </c>
      <c r="G179" s="213"/>
      <c r="H179" s="213" t="s">
        <v>1098</v>
      </c>
      <c r="I179" s="213" t="s">
        <v>1028</v>
      </c>
      <c r="J179" s="213">
        <v>20</v>
      </c>
      <c r="K179" s="257"/>
    </row>
    <row r="180" spans="2:11" customFormat="1" ht="15" customHeight="1">
      <c r="B180" s="236"/>
      <c r="C180" s="213" t="s">
        <v>52</v>
      </c>
      <c r="D180" s="213"/>
      <c r="E180" s="213"/>
      <c r="F180" s="234" t="s">
        <v>1026</v>
      </c>
      <c r="G180" s="213"/>
      <c r="H180" s="213" t="s">
        <v>1099</v>
      </c>
      <c r="I180" s="213" t="s">
        <v>1028</v>
      </c>
      <c r="J180" s="213">
        <v>255</v>
      </c>
      <c r="K180" s="257"/>
    </row>
    <row r="181" spans="2:11" customFormat="1" ht="15" customHeight="1">
      <c r="B181" s="236"/>
      <c r="C181" s="213" t="s">
        <v>103</v>
      </c>
      <c r="D181" s="213"/>
      <c r="E181" s="213"/>
      <c r="F181" s="234" t="s">
        <v>1026</v>
      </c>
      <c r="G181" s="213"/>
      <c r="H181" s="213" t="s">
        <v>990</v>
      </c>
      <c r="I181" s="213" t="s">
        <v>1028</v>
      </c>
      <c r="J181" s="213">
        <v>10</v>
      </c>
      <c r="K181" s="257"/>
    </row>
    <row r="182" spans="2:11" customFormat="1" ht="15" customHeight="1">
      <c r="B182" s="236"/>
      <c r="C182" s="213" t="s">
        <v>104</v>
      </c>
      <c r="D182" s="213"/>
      <c r="E182" s="213"/>
      <c r="F182" s="234" t="s">
        <v>1026</v>
      </c>
      <c r="G182" s="213"/>
      <c r="H182" s="213" t="s">
        <v>1100</v>
      </c>
      <c r="I182" s="213" t="s">
        <v>1061</v>
      </c>
      <c r="J182" s="213"/>
      <c r="K182" s="257"/>
    </row>
    <row r="183" spans="2:11" customFormat="1" ht="15" customHeight="1">
      <c r="B183" s="236"/>
      <c r="C183" s="213" t="s">
        <v>1101</v>
      </c>
      <c r="D183" s="213"/>
      <c r="E183" s="213"/>
      <c r="F183" s="234" t="s">
        <v>1026</v>
      </c>
      <c r="G183" s="213"/>
      <c r="H183" s="213" t="s">
        <v>1102</v>
      </c>
      <c r="I183" s="213" t="s">
        <v>1061</v>
      </c>
      <c r="J183" s="213"/>
      <c r="K183" s="257"/>
    </row>
    <row r="184" spans="2:11" customFormat="1" ht="15" customHeight="1">
      <c r="B184" s="236"/>
      <c r="C184" s="213" t="s">
        <v>1090</v>
      </c>
      <c r="D184" s="213"/>
      <c r="E184" s="213"/>
      <c r="F184" s="234" t="s">
        <v>1026</v>
      </c>
      <c r="G184" s="213"/>
      <c r="H184" s="213" t="s">
        <v>1103</v>
      </c>
      <c r="I184" s="213" t="s">
        <v>1061</v>
      </c>
      <c r="J184" s="213"/>
      <c r="K184" s="257"/>
    </row>
    <row r="185" spans="2:11" customFormat="1" ht="15" customHeight="1">
      <c r="B185" s="236"/>
      <c r="C185" s="213" t="s">
        <v>106</v>
      </c>
      <c r="D185" s="213"/>
      <c r="E185" s="213"/>
      <c r="F185" s="234" t="s">
        <v>1032</v>
      </c>
      <c r="G185" s="213"/>
      <c r="H185" s="213" t="s">
        <v>1104</v>
      </c>
      <c r="I185" s="213" t="s">
        <v>1028</v>
      </c>
      <c r="J185" s="213">
        <v>50</v>
      </c>
      <c r="K185" s="257"/>
    </row>
    <row r="186" spans="2:11" customFormat="1" ht="15" customHeight="1">
      <c r="B186" s="236"/>
      <c r="C186" s="213" t="s">
        <v>1105</v>
      </c>
      <c r="D186" s="213"/>
      <c r="E186" s="213"/>
      <c r="F186" s="234" t="s">
        <v>1032</v>
      </c>
      <c r="G186" s="213"/>
      <c r="H186" s="213" t="s">
        <v>1106</v>
      </c>
      <c r="I186" s="213" t="s">
        <v>1107</v>
      </c>
      <c r="J186" s="213"/>
      <c r="K186" s="257"/>
    </row>
    <row r="187" spans="2:11" customFormat="1" ht="15" customHeight="1">
      <c r="B187" s="236"/>
      <c r="C187" s="213" t="s">
        <v>1108</v>
      </c>
      <c r="D187" s="213"/>
      <c r="E187" s="213"/>
      <c r="F187" s="234" t="s">
        <v>1032</v>
      </c>
      <c r="G187" s="213"/>
      <c r="H187" s="213" t="s">
        <v>1109</v>
      </c>
      <c r="I187" s="213" t="s">
        <v>1107</v>
      </c>
      <c r="J187" s="213"/>
      <c r="K187" s="257"/>
    </row>
    <row r="188" spans="2:11" customFormat="1" ht="15" customHeight="1">
      <c r="B188" s="236"/>
      <c r="C188" s="213" t="s">
        <v>1110</v>
      </c>
      <c r="D188" s="213"/>
      <c r="E188" s="213"/>
      <c r="F188" s="234" t="s">
        <v>1032</v>
      </c>
      <c r="G188" s="213"/>
      <c r="H188" s="213" t="s">
        <v>1111</v>
      </c>
      <c r="I188" s="213" t="s">
        <v>1107</v>
      </c>
      <c r="J188" s="213"/>
      <c r="K188" s="257"/>
    </row>
    <row r="189" spans="2:11" customFormat="1" ht="15" customHeight="1">
      <c r="B189" s="236"/>
      <c r="C189" s="270" t="s">
        <v>1112</v>
      </c>
      <c r="D189" s="213"/>
      <c r="E189" s="213"/>
      <c r="F189" s="234" t="s">
        <v>1032</v>
      </c>
      <c r="G189" s="213"/>
      <c r="H189" s="213" t="s">
        <v>1113</v>
      </c>
      <c r="I189" s="213" t="s">
        <v>1114</v>
      </c>
      <c r="J189" s="271" t="s">
        <v>1115</v>
      </c>
      <c r="K189" s="257"/>
    </row>
    <row r="190" spans="2:11" customFormat="1" ht="15" customHeight="1">
      <c r="B190" s="272"/>
      <c r="C190" s="273" t="s">
        <v>1116</v>
      </c>
      <c r="D190" s="274"/>
      <c r="E190" s="274"/>
      <c r="F190" s="275" t="s">
        <v>1032</v>
      </c>
      <c r="G190" s="274"/>
      <c r="H190" s="274" t="s">
        <v>1117</v>
      </c>
      <c r="I190" s="274" t="s">
        <v>1114</v>
      </c>
      <c r="J190" s="276" t="s">
        <v>1115</v>
      </c>
      <c r="K190" s="277"/>
    </row>
    <row r="191" spans="2:11" customFormat="1" ht="15" customHeight="1">
      <c r="B191" s="236"/>
      <c r="C191" s="270" t="s">
        <v>40</v>
      </c>
      <c r="D191" s="213"/>
      <c r="E191" s="213"/>
      <c r="F191" s="234" t="s">
        <v>1026</v>
      </c>
      <c r="G191" s="213"/>
      <c r="H191" s="210" t="s">
        <v>1118</v>
      </c>
      <c r="I191" s="213" t="s">
        <v>1119</v>
      </c>
      <c r="J191" s="213"/>
      <c r="K191" s="257"/>
    </row>
    <row r="192" spans="2:11" customFormat="1" ht="15" customHeight="1">
      <c r="B192" s="236"/>
      <c r="C192" s="270" t="s">
        <v>1120</v>
      </c>
      <c r="D192" s="213"/>
      <c r="E192" s="213"/>
      <c r="F192" s="234" t="s">
        <v>1026</v>
      </c>
      <c r="G192" s="213"/>
      <c r="H192" s="213" t="s">
        <v>1121</v>
      </c>
      <c r="I192" s="213" t="s">
        <v>1061</v>
      </c>
      <c r="J192" s="213"/>
      <c r="K192" s="257"/>
    </row>
    <row r="193" spans="2:11" customFormat="1" ht="15" customHeight="1">
      <c r="B193" s="236"/>
      <c r="C193" s="270" t="s">
        <v>1122</v>
      </c>
      <c r="D193" s="213"/>
      <c r="E193" s="213"/>
      <c r="F193" s="234" t="s">
        <v>1026</v>
      </c>
      <c r="G193" s="213"/>
      <c r="H193" s="213" t="s">
        <v>1123</v>
      </c>
      <c r="I193" s="213" t="s">
        <v>1061</v>
      </c>
      <c r="J193" s="213"/>
      <c r="K193" s="257"/>
    </row>
    <row r="194" spans="2:11" customFormat="1" ht="15" customHeight="1">
      <c r="B194" s="236"/>
      <c r="C194" s="270" t="s">
        <v>1124</v>
      </c>
      <c r="D194" s="213"/>
      <c r="E194" s="213"/>
      <c r="F194" s="234" t="s">
        <v>1032</v>
      </c>
      <c r="G194" s="213"/>
      <c r="H194" s="213" t="s">
        <v>1125</v>
      </c>
      <c r="I194" s="213" t="s">
        <v>1061</v>
      </c>
      <c r="J194" s="213"/>
      <c r="K194" s="257"/>
    </row>
    <row r="195" spans="2:11" customFormat="1" ht="15" customHeight="1">
      <c r="B195" s="263"/>
      <c r="C195" s="278"/>
      <c r="D195" s="243"/>
      <c r="E195" s="243"/>
      <c r="F195" s="243"/>
      <c r="G195" s="243"/>
      <c r="H195" s="243"/>
      <c r="I195" s="243"/>
      <c r="J195" s="243"/>
      <c r="K195" s="264"/>
    </row>
    <row r="196" spans="2:11" customFormat="1" ht="18.75" customHeight="1">
      <c r="B196" s="245"/>
      <c r="C196" s="255"/>
      <c r="D196" s="255"/>
      <c r="E196" s="255"/>
      <c r="F196" s="265"/>
      <c r="G196" s="255"/>
      <c r="H196" s="255"/>
      <c r="I196" s="255"/>
      <c r="J196" s="255"/>
      <c r="K196" s="245"/>
    </row>
    <row r="197" spans="2:11" customFormat="1" ht="18.75" customHeight="1">
      <c r="B197" s="245"/>
      <c r="C197" s="255"/>
      <c r="D197" s="255"/>
      <c r="E197" s="255"/>
      <c r="F197" s="265"/>
      <c r="G197" s="255"/>
      <c r="H197" s="255"/>
      <c r="I197" s="255"/>
      <c r="J197" s="255"/>
      <c r="K197" s="245"/>
    </row>
    <row r="198" spans="2:11" customFormat="1" ht="18.75" customHeight="1"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</row>
    <row r="199" spans="2:11" customFormat="1" ht="12">
      <c r="B199" s="202"/>
      <c r="C199" s="203"/>
      <c r="D199" s="203"/>
      <c r="E199" s="203"/>
      <c r="F199" s="203"/>
      <c r="G199" s="203"/>
      <c r="H199" s="203"/>
      <c r="I199" s="203"/>
      <c r="J199" s="203"/>
      <c r="K199" s="204"/>
    </row>
    <row r="200" spans="2:11" customFormat="1" ht="22.2">
      <c r="B200" s="205"/>
      <c r="C200" s="329" t="s">
        <v>1126</v>
      </c>
      <c r="D200" s="329"/>
      <c r="E200" s="329"/>
      <c r="F200" s="329"/>
      <c r="G200" s="329"/>
      <c r="H200" s="329"/>
      <c r="I200" s="329"/>
      <c r="J200" s="329"/>
      <c r="K200" s="206"/>
    </row>
    <row r="201" spans="2:11" customFormat="1" ht="25.5" customHeight="1">
      <c r="B201" s="205"/>
      <c r="C201" s="279" t="s">
        <v>1127</v>
      </c>
      <c r="D201" s="279"/>
      <c r="E201" s="279"/>
      <c r="F201" s="279" t="s">
        <v>1128</v>
      </c>
      <c r="G201" s="280"/>
      <c r="H201" s="332" t="s">
        <v>1129</v>
      </c>
      <c r="I201" s="332"/>
      <c r="J201" s="332"/>
      <c r="K201" s="206"/>
    </row>
    <row r="202" spans="2:11" customFormat="1" ht="5.25" customHeight="1">
      <c r="B202" s="236"/>
      <c r="C202" s="231"/>
      <c r="D202" s="231"/>
      <c r="E202" s="231"/>
      <c r="F202" s="231"/>
      <c r="G202" s="255"/>
      <c r="H202" s="231"/>
      <c r="I202" s="231"/>
      <c r="J202" s="231"/>
      <c r="K202" s="257"/>
    </row>
    <row r="203" spans="2:11" customFormat="1" ht="15" customHeight="1">
      <c r="B203" s="236"/>
      <c r="C203" s="213" t="s">
        <v>1119</v>
      </c>
      <c r="D203" s="213"/>
      <c r="E203" s="213"/>
      <c r="F203" s="234" t="s">
        <v>41</v>
      </c>
      <c r="G203" s="213"/>
      <c r="H203" s="333" t="s">
        <v>1130</v>
      </c>
      <c r="I203" s="333"/>
      <c r="J203" s="333"/>
      <c r="K203" s="257"/>
    </row>
    <row r="204" spans="2:11" customFormat="1" ht="15" customHeight="1">
      <c r="B204" s="236"/>
      <c r="C204" s="213"/>
      <c r="D204" s="213"/>
      <c r="E204" s="213"/>
      <c r="F204" s="234" t="s">
        <v>42</v>
      </c>
      <c r="G204" s="213"/>
      <c r="H204" s="333" t="s">
        <v>1131</v>
      </c>
      <c r="I204" s="333"/>
      <c r="J204" s="333"/>
      <c r="K204" s="257"/>
    </row>
    <row r="205" spans="2:11" customFormat="1" ht="15" customHeight="1">
      <c r="B205" s="236"/>
      <c r="C205" s="213"/>
      <c r="D205" s="213"/>
      <c r="E205" s="213"/>
      <c r="F205" s="234" t="s">
        <v>45</v>
      </c>
      <c r="G205" s="213"/>
      <c r="H205" s="333" t="s">
        <v>1132</v>
      </c>
      <c r="I205" s="333"/>
      <c r="J205" s="333"/>
      <c r="K205" s="257"/>
    </row>
    <row r="206" spans="2:11" customFormat="1" ht="15" customHeight="1">
      <c r="B206" s="236"/>
      <c r="C206" s="213"/>
      <c r="D206" s="213"/>
      <c r="E206" s="213"/>
      <c r="F206" s="234" t="s">
        <v>43</v>
      </c>
      <c r="G206" s="213"/>
      <c r="H206" s="333" t="s">
        <v>1133</v>
      </c>
      <c r="I206" s="333"/>
      <c r="J206" s="333"/>
      <c r="K206" s="257"/>
    </row>
    <row r="207" spans="2:11" customFormat="1" ht="15" customHeight="1">
      <c r="B207" s="236"/>
      <c r="C207" s="213"/>
      <c r="D207" s="213"/>
      <c r="E207" s="213"/>
      <c r="F207" s="234" t="s">
        <v>44</v>
      </c>
      <c r="G207" s="213"/>
      <c r="H207" s="333" t="s">
        <v>1134</v>
      </c>
      <c r="I207" s="333"/>
      <c r="J207" s="333"/>
      <c r="K207" s="257"/>
    </row>
    <row r="208" spans="2:11" customFormat="1" ht="15" customHeight="1">
      <c r="B208" s="236"/>
      <c r="C208" s="213"/>
      <c r="D208" s="213"/>
      <c r="E208" s="213"/>
      <c r="F208" s="234"/>
      <c r="G208" s="213"/>
      <c r="H208" s="213"/>
      <c r="I208" s="213"/>
      <c r="J208" s="213"/>
      <c r="K208" s="257"/>
    </row>
    <row r="209" spans="2:11" customFormat="1" ht="15" customHeight="1">
      <c r="B209" s="236"/>
      <c r="C209" s="213" t="s">
        <v>1073</v>
      </c>
      <c r="D209" s="213"/>
      <c r="E209" s="213"/>
      <c r="F209" s="234" t="s">
        <v>77</v>
      </c>
      <c r="G209" s="213"/>
      <c r="H209" s="333" t="s">
        <v>1135</v>
      </c>
      <c r="I209" s="333"/>
      <c r="J209" s="333"/>
      <c r="K209" s="257"/>
    </row>
    <row r="210" spans="2:11" customFormat="1" ht="15" customHeight="1">
      <c r="B210" s="236"/>
      <c r="C210" s="213"/>
      <c r="D210" s="213"/>
      <c r="E210" s="213"/>
      <c r="F210" s="234" t="s">
        <v>969</v>
      </c>
      <c r="G210" s="213"/>
      <c r="H210" s="333" t="s">
        <v>970</v>
      </c>
      <c r="I210" s="333"/>
      <c r="J210" s="333"/>
      <c r="K210" s="257"/>
    </row>
    <row r="211" spans="2:11" customFormat="1" ht="15" customHeight="1">
      <c r="B211" s="236"/>
      <c r="C211" s="213"/>
      <c r="D211" s="213"/>
      <c r="E211" s="213"/>
      <c r="F211" s="234" t="s">
        <v>967</v>
      </c>
      <c r="G211" s="213"/>
      <c r="H211" s="333" t="s">
        <v>1136</v>
      </c>
      <c r="I211" s="333"/>
      <c r="J211" s="333"/>
      <c r="K211" s="257"/>
    </row>
    <row r="212" spans="2:11" customFormat="1" ht="15" customHeight="1">
      <c r="B212" s="281"/>
      <c r="C212" s="213"/>
      <c r="D212" s="213"/>
      <c r="E212" s="213"/>
      <c r="F212" s="234" t="s">
        <v>971</v>
      </c>
      <c r="G212" s="270"/>
      <c r="H212" s="334" t="s">
        <v>972</v>
      </c>
      <c r="I212" s="334"/>
      <c r="J212" s="334"/>
      <c r="K212" s="282"/>
    </row>
    <row r="213" spans="2:11" customFormat="1" ht="15" customHeight="1">
      <c r="B213" s="281"/>
      <c r="C213" s="213"/>
      <c r="D213" s="213"/>
      <c r="E213" s="213"/>
      <c r="F213" s="234" t="s">
        <v>973</v>
      </c>
      <c r="G213" s="270"/>
      <c r="H213" s="334" t="s">
        <v>943</v>
      </c>
      <c r="I213" s="334"/>
      <c r="J213" s="334"/>
      <c r="K213" s="282"/>
    </row>
    <row r="214" spans="2:11" customFormat="1" ht="15" customHeight="1">
      <c r="B214" s="281"/>
      <c r="C214" s="213"/>
      <c r="D214" s="213"/>
      <c r="E214" s="213"/>
      <c r="F214" s="234"/>
      <c r="G214" s="270"/>
      <c r="H214" s="261"/>
      <c r="I214" s="261"/>
      <c r="J214" s="261"/>
      <c r="K214" s="282"/>
    </row>
    <row r="215" spans="2:11" customFormat="1" ht="15" customHeight="1">
      <c r="B215" s="281"/>
      <c r="C215" s="213" t="s">
        <v>1097</v>
      </c>
      <c r="D215" s="213"/>
      <c r="E215" s="213"/>
      <c r="F215" s="234">
        <v>1</v>
      </c>
      <c r="G215" s="270"/>
      <c r="H215" s="334" t="s">
        <v>1137</v>
      </c>
      <c r="I215" s="334"/>
      <c r="J215" s="334"/>
      <c r="K215" s="282"/>
    </row>
    <row r="216" spans="2:11" customFormat="1" ht="15" customHeight="1">
      <c r="B216" s="281"/>
      <c r="C216" s="213"/>
      <c r="D216" s="213"/>
      <c r="E216" s="213"/>
      <c r="F216" s="234">
        <v>2</v>
      </c>
      <c r="G216" s="270"/>
      <c r="H216" s="334" t="s">
        <v>1138</v>
      </c>
      <c r="I216" s="334"/>
      <c r="J216" s="334"/>
      <c r="K216" s="282"/>
    </row>
    <row r="217" spans="2:11" customFormat="1" ht="15" customHeight="1">
      <c r="B217" s="281"/>
      <c r="C217" s="213"/>
      <c r="D217" s="213"/>
      <c r="E217" s="213"/>
      <c r="F217" s="234">
        <v>3</v>
      </c>
      <c r="G217" s="270"/>
      <c r="H217" s="334" t="s">
        <v>1139</v>
      </c>
      <c r="I217" s="334"/>
      <c r="J217" s="334"/>
      <c r="K217" s="282"/>
    </row>
    <row r="218" spans="2:11" customFormat="1" ht="15" customHeight="1">
      <c r="B218" s="281"/>
      <c r="C218" s="213"/>
      <c r="D218" s="213"/>
      <c r="E218" s="213"/>
      <c r="F218" s="234">
        <v>4</v>
      </c>
      <c r="G218" s="270"/>
      <c r="H218" s="334" t="s">
        <v>1140</v>
      </c>
      <c r="I218" s="334"/>
      <c r="J218" s="334"/>
      <c r="K218" s="282"/>
    </row>
    <row r="219" spans="2:11" customFormat="1" ht="12.75" customHeight="1">
      <c r="B219" s="283"/>
      <c r="C219" s="284"/>
      <c r="D219" s="284"/>
      <c r="E219" s="284"/>
      <c r="F219" s="284"/>
      <c r="G219" s="284"/>
      <c r="H219" s="284"/>
      <c r="I219" s="284"/>
      <c r="J219" s="284"/>
      <c r="K219" s="28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Bourací práce</vt:lpstr>
      <vt:lpstr>02 - Nové konstrukce a práce</vt:lpstr>
      <vt:lpstr>VRN - Vedlejší rozpočtové...</vt:lpstr>
      <vt:lpstr>Seznam figur</vt:lpstr>
      <vt:lpstr>Pokyny pro vyplnění</vt:lpstr>
      <vt:lpstr>'01 - Bourací práce'!Názvy_tisku</vt:lpstr>
      <vt:lpstr>'02 - Nové konstrukce a práce'!Názvy_tisku</vt:lpstr>
      <vt:lpstr>'Rekapitulace stavby'!Názvy_tisku</vt:lpstr>
      <vt:lpstr>'Seznam figur'!Názvy_tisku</vt:lpstr>
      <vt:lpstr>'VRN - Vedlejší rozpočtové...'!Názvy_tisku</vt:lpstr>
      <vt:lpstr>'01 - Bourací práce'!Oblast_tisku</vt:lpstr>
      <vt:lpstr>'02 - Nové konstrukce a práce'!Oblast_tisku</vt:lpstr>
      <vt:lpstr>'Pokyny pro vyplnění'!Oblast_tisku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Terezie horackova</dc:creator>
  <cp:lastModifiedBy>Antošová Kateřina, Mgr.</cp:lastModifiedBy>
  <dcterms:created xsi:type="dcterms:W3CDTF">2025-11-12T13:37:12Z</dcterms:created>
  <dcterms:modified xsi:type="dcterms:W3CDTF">2026-02-17T12:14:19Z</dcterms:modified>
</cp:coreProperties>
</file>