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aa6266c1ef4c0/ŽIVNOST/Metropolnet/MP Na Nivách -záložní trasa/tendr na zhotovitele/rozpočty VV/"/>
    </mc:Choice>
  </mc:AlternateContent>
  <xr:revisionPtr revIDLastSave="8" documentId="8_{7C2C546F-35A1-4233-AF5D-4F1660B7BE04}" xr6:coauthVersionLast="47" xr6:coauthVersionMax="47" xr10:uidLastSave="{606B2F24-1E0F-4C74-88A2-F0F592662203}"/>
  <bookViews>
    <workbookView xWindow="384" yWindow="384" windowWidth="16968" windowHeight="13872" tabRatio="739" xr2:uid="{00000000-000D-0000-FFFF-FFFF00000000}"/>
  </bookViews>
  <sheets>
    <sheet name="rekapitulace" sheetId="6" r:id="rId1"/>
    <sheet name="1_OP přípolož k V.O. -revize" sheetId="2" r:id="rId2"/>
    <sheet name="2_OP samostatná trasa" sheetId="3" r:id="rId3"/>
    <sheet name="3_optika" sheetId="4" r:id="rId4"/>
    <sheet name="4_oprava kalibračních závad" sheetId="5" r:id="rId5"/>
  </sheets>
  <definedNames>
    <definedName name="_xlnm.Print_Area" localSheetId="1">'1_OP přípolož k V.O. -revize'!$A$1:$F$62</definedName>
    <definedName name="_xlnm.Print_Area" localSheetId="4">'4_oprava kalibračních závad'!$A$1:$F$71</definedName>
    <definedName name="_xlnm.Print_Area" localSheetId="0">rekapitulace!$A$1:$C$24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F68" i="5"/>
  <c r="F67" i="5"/>
  <c r="F66" i="5"/>
  <c r="D65" i="5"/>
  <c r="F65" i="5" s="1"/>
  <c r="F64" i="5"/>
  <c r="F63" i="5"/>
  <c r="D61" i="5"/>
  <c r="F61" i="5" s="1"/>
  <c r="F60" i="5"/>
  <c r="F59" i="5"/>
  <c r="D58" i="5"/>
  <c r="F58" i="5" s="1"/>
  <c r="F57" i="5"/>
  <c r="D56" i="5"/>
  <c r="F56" i="5" s="1"/>
  <c r="D50" i="5"/>
  <c r="F50" i="5" s="1"/>
  <c r="D48" i="5"/>
  <c r="F48" i="5" s="1"/>
  <c r="D44" i="5"/>
  <c r="F44" i="5" s="1"/>
  <c r="F43" i="5"/>
  <c r="F42" i="5"/>
  <c r="F41" i="5"/>
  <c r="F37" i="5"/>
  <c r="F36" i="5"/>
  <c r="F35" i="5"/>
  <c r="D34" i="5"/>
  <c r="F34" i="5" s="1"/>
  <c r="F33" i="5"/>
  <c r="D32" i="5"/>
  <c r="F32" i="5" s="1"/>
  <c r="D31" i="5"/>
  <c r="F30" i="5"/>
  <c r="F29" i="5"/>
  <c r="F24" i="5"/>
  <c r="F23" i="5"/>
  <c r="D22" i="5"/>
  <c r="D55" i="5" s="1"/>
  <c r="F55" i="5" s="1"/>
  <c r="D19" i="5"/>
  <c r="F19" i="5" s="1"/>
  <c r="F18" i="5"/>
  <c r="D17" i="5"/>
  <c r="D20" i="5" s="1"/>
  <c r="D16" i="5"/>
  <c r="D21" i="5" s="1"/>
  <c r="D15" i="5"/>
  <c r="D49" i="5" s="1"/>
  <c r="F49" i="5" s="1"/>
  <c r="D12" i="5"/>
  <c r="D46" i="5" s="1"/>
  <c r="F46" i="5" s="1"/>
  <c r="D11" i="5"/>
  <c r="F11" i="5" s="1"/>
  <c r="F10" i="5"/>
  <c r="D9" i="5"/>
  <c r="F9" i="5" s="1"/>
  <c r="F98" i="4"/>
  <c r="F97" i="4"/>
  <c r="F96" i="4"/>
  <c r="D95" i="4"/>
  <c r="F95" i="4" s="1"/>
  <c r="F94" i="4"/>
  <c r="F93" i="4"/>
  <c r="D90" i="4"/>
  <c r="F90" i="4" s="1"/>
  <c r="D88" i="4"/>
  <c r="D87" i="4"/>
  <c r="F87" i="4" s="1"/>
  <c r="D86" i="4"/>
  <c r="F86" i="4" s="1"/>
  <c r="D85" i="4"/>
  <c r="F85" i="4" s="1"/>
  <c r="F84" i="4"/>
  <c r="D81" i="4"/>
  <c r="F81" i="4" s="1"/>
  <c r="F80" i="4"/>
  <c r="F79" i="4"/>
  <c r="D78" i="4"/>
  <c r="F78" i="4" s="1"/>
  <c r="D77" i="4"/>
  <c r="F77" i="4" s="1"/>
  <c r="F76" i="4"/>
  <c r="F74" i="4"/>
  <c r="F73" i="4"/>
  <c r="F71" i="4"/>
  <c r="D70" i="4"/>
  <c r="F70" i="4" s="1"/>
  <c r="F68" i="4"/>
  <c r="F67" i="4"/>
  <c r="D66" i="4"/>
  <c r="F66" i="4" s="1"/>
  <c r="D65" i="4"/>
  <c r="F65" i="4" s="1"/>
  <c r="D64" i="4"/>
  <c r="F64" i="4" s="1"/>
  <c r="F61" i="4"/>
  <c r="F60" i="4"/>
  <c r="D58" i="4"/>
  <c r="F58" i="4" s="1"/>
  <c r="F57" i="4"/>
  <c r="D56" i="4"/>
  <c r="F56" i="4" s="1"/>
  <c r="D52" i="4"/>
  <c r="F52" i="4" s="1"/>
  <c r="D51" i="4"/>
  <c r="F51" i="4" s="1"/>
  <c r="F50" i="4"/>
  <c r="F49" i="4"/>
  <c r="D49" i="4"/>
  <c r="F48" i="4"/>
  <c r="D47" i="4"/>
  <c r="F47" i="4" s="1"/>
  <c r="D46" i="4"/>
  <c r="F46" i="4" s="1"/>
  <c r="D45" i="4"/>
  <c r="F45" i="4" s="1"/>
  <c r="D44" i="4"/>
  <c r="F44" i="4" s="1"/>
  <c r="F40" i="4"/>
  <c r="D39" i="4"/>
  <c r="D91" i="4" s="1"/>
  <c r="F91" i="4" s="1"/>
  <c r="F38" i="4"/>
  <c r="F37" i="4"/>
  <c r="D36" i="4"/>
  <c r="F36" i="4" s="1"/>
  <c r="D34" i="4"/>
  <c r="D82" i="4" s="1"/>
  <c r="F82" i="4" s="1"/>
  <c r="F33" i="4"/>
  <c r="F32" i="4"/>
  <c r="F31" i="4"/>
  <c r="F30" i="4"/>
  <c r="F29" i="4"/>
  <c r="F27" i="4"/>
  <c r="F26" i="4"/>
  <c r="F25" i="4"/>
  <c r="F23" i="4"/>
  <c r="F22" i="4"/>
  <c r="F21" i="4"/>
  <c r="F20" i="4"/>
  <c r="D19" i="4"/>
  <c r="D63" i="4" s="1"/>
  <c r="F63" i="4" s="1"/>
  <c r="D18" i="4"/>
  <c r="F18" i="4" s="1"/>
  <c r="D17" i="4"/>
  <c r="D69" i="4" s="1"/>
  <c r="F69" i="4" s="1"/>
  <c r="D15" i="4"/>
  <c r="D54" i="4" s="1"/>
  <c r="F54" i="4" s="1"/>
  <c r="D14" i="4"/>
  <c r="D53" i="4" s="1"/>
  <c r="F53" i="4" s="1"/>
  <c r="F13" i="4"/>
  <c r="D12" i="4"/>
  <c r="F12" i="4" s="1"/>
  <c r="D11" i="4"/>
  <c r="F11" i="4" s="1"/>
  <c r="D10" i="4"/>
  <c r="F10" i="4" s="1"/>
  <c r="D9" i="4"/>
  <c r="F9" i="4" s="1"/>
  <c r="D13" i="5" l="1"/>
  <c r="D47" i="5" s="1"/>
  <c r="F47" i="5" s="1"/>
  <c r="D39" i="5"/>
  <c r="D38" i="5" s="1"/>
  <c r="F38" i="5" s="1"/>
  <c r="F22" i="5"/>
  <c r="D45" i="5"/>
  <c r="F45" i="5" s="1"/>
  <c r="F12" i="5"/>
  <c r="F15" i="5"/>
  <c r="F17" i="4"/>
  <c r="F19" i="4"/>
  <c r="D89" i="4"/>
  <c r="F89" i="4" s="1"/>
  <c r="D62" i="4"/>
  <c r="F62" i="4" s="1"/>
  <c r="F21" i="5"/>
  <c r="D54" i="5"/>
  <c r="F54" i="5" s="1"/>
  <c r="F20" i="5"/>
  <c r="D53" i="5"/>
  <c r="F53" i="5" s="1"/>
  <c r="F16" i="5"/>
  <c r="F15" i="4"/>
  <c r="F31" i="5"/>
  <c r="D51" i="5"/>
  <c r="F51" i="5" s="1"/>
  <c r="F13" i="5"/>
  <c r="D40" i="5"/>
  <c r="F40" i="5" s="1"/>
  <c r="F17" i="5"/>
  <c r="F88" i="4"/>
  <c r="D55" i="4"/>
  <c r="F55" i="4" s="1"/>
  <c r="F34" i="4"/>
  <c r="F39" i="4"/>
  <c r="F39" i="5"/>
  <c r="D35" i="4"/>
  <c r="F14" i="4"/>
  <c r="F70" i="5" l="1"/>
  <c r="C9" i="6" s="1"/>
  <c r="D83" i="4"/>
  <c r="F83" i="4" s="1"/>
  <c r="F35" i="4"/>
  <c r="F100" i="4" s="1"/>
  <c r="C8" i="6" s="1"/>
  <c r="D9" i="2" l="1"/>
  <c r="D18" i="2" s="1"/>
  <c r="D52" i="3"/>
  <c r="D53" i="3"/>
  <c r="D54" i="3"/>
  <c r="D78" i="3" l="1"/>
  <c r="F78" i="3" s="1"/>
  <c r="F26" i="3"/>
  <c r="F27" i="3"/>
  <c r="F28" i="3"/>
  <c r="D77" i="3"/>
  <c r="F77" i="3" s="1"/>
  <c r="D65" i="3"/>
  <c r="D55" i="3"/>
  <c r="F54" i="3"/>
  <c r="F53" i="3"/>
  <c r="F52" i="3"/>
  <c r="D51" i="3"/>
  <c r="F51" i="3" s="1"/>
  <c r="D48" i="3"/>
  <c r="D49" i="3" s="1"/>
  <c r="F49" i="3" s="1"/>
  <c r="D45" i="3"/>
  <c r="F45" i="3" s="1"/>
  <c r="D47" i="3"/>
  <c r="F47" i="3" s="1"/>
  <c r="D46" i="3"/>
  <c r="F46" i="3" s="1"/>
  <c r="D43" i="3"/>
  <c r="D44" i="3" s="1"/>
  <c r="F44" i="3" s="1"/>
  <c r="D42" i="3"/>
  <c r="F42" i="3" s="1"/>
  <c r="D35" i="3"/>
  <c r="F35" i="3" s="1"/>
  <c r="D24" i="3"/>
  <c r="D72" i="3" s="1"/>
  <c r="F72" i="3" s="1"/>
  <c r="D25" i="3"/>
  <c r="D73" i="3" s="1"/>
  <c r="F73" i="3" s="1"/>
  <c r="D12" i="3"/>
  <c r="D58" i="3" s="1"/>
  <c r="F58" i="3" s="1"/>
  <c r="F88" i="3"/>
  <c r="F87" i="3"/>
  <c r="F86" i="3"/>
  <c r="F85" i="3"/>
  <c r="F84" i="3"/>
  <c r="D83" i="3"/>
  <c r="F83" i="3" s="1"/>
  <c r="F82" i="3"/>
  <c r="F81" i="3"/>
  <c r="F79" i="3"/>
  <c r="D76" i="3"/>
  <c r="F76" i="3" s="1"/>
  <c r="F75" i="3"/>
  <c r="D71" i="3"/>
  <c r="F71" i="3" s="1"/>
  <c r="D68" i="3"/>
  <c r="F68" i="3" s="1"/>
  <c r="D67" i="3"/>
  <c r="F67" i="3" s="1"/>
  <c r="F64" i="3"/>
  <c r="D63" i="3"/>
  <c r="F63" i="3" s="1"/>
  <c r="D60" i="3"/>
  <c r="F60" i="3" s="1"/>
  <c r="D59" i="3"/>
  <c r="F59" i="3" s="1"/>
  <c r="F57" i="3"/>
  <c r="F55" i="3"/>
  <c r="F50" i="3"/>
  <c r="F40" i="3"/>
  <c r="F39" i="3"/>
  <c r="F38" i="3"/>
  <c r="F37" i="3"/>
  <c r="F36" i="3"/>
  <c r="F34" i="3"/>
  <c r="F33" i="3"/>
  <c r="F29" i="3"/>
  <c r="F23" i="3"/>
  <c r="F22" i="3"/>
  <c r="D21" i="3"/>
  <c r="F19" i="3"/>
  <c r="F17" i="3"/>
  <c r="F16" i="3"/>
  <c r="D15" i="3"/>
  <c r="F15" i="3" s="1"/>
  <c r="F13" i="3"/>
  <c r="D11" i="3"/>
  <c r="D41" i="3" s="1"/>
  <c r="F41" i="3" s="1"/>
  <c r="D10" i="3"/>
  <c r="F10" i="3" s="1"/>
  <c r="F9" i="3"/>
  <c r="D49" i="2"/>
  <c r="D11" i="2"/>
  <c r="D30" i="2" s="1"/>
  <c r="D24" i="2"/>
  <c r="D23" i="2"/>
  <c r="D33" i="2"/>
  <c r="D55" i="2"/>
  <c r="D14" i="3" l="1"/>
  <c r="F48" i="3"/>
  <c r="F24" i="3"/>
  <c r="D56" i="3"/>
  <c r="F43" i="3"/>
  <c r="D62" i="3"/>
  <c r="F62" i="3" s="1"/>
  <c r="D69" i="3"/>
  <c r="F69" i="3" s="1"/>
  <c r="F14" i="3"/>
  <c r="F21" i="3"/>
  <c r="D70" i="3"/>
  <c r="F70" i="3" s="1"/>
  <c r="D61" i="3"/>
  <c r="F61" i="3" s="1"/>
  <c r="F12" i="3"/>
  <c r="F25" i="3"/>
  <c r="D74" i="3"/>
  <c r="F74" i="3" s="1"/>
  <c r="F20" i="3"/>
  <c r="F11" i="3"/>
  <c r="D14" i="2"/>
  <c r="D37" i="2" s="1"/>
  <c r="D25" i="2"/>
  <c r="D31" i="2" l="1"/>
  <c r="F65" i="3"/>
  <c r="F56" i="3"/>
  <c r="F90" i="3" s="1"/>
  <c r="C7" i="6" s="1"/>
  <c r="D42" i="2"/>
  <c r="D19" i="2"/>
  <c r="D10" i="2"/>
  <c r="F25" i="2"/>
  <c r="F52" i="2"/>
  <c r="D47" i="2" l="1"/>
  <c r="D41" i="2"/>
  <c r="F55" i="2"/>
  <c r="D44" i="2" l="1"/>
  <c r="D40" i="2"/>
  <c r="F40" i="2" l="1"/>
  <c r="D38" i="2"/>
  <c r="F38" i="2" s="1"/>
  <c r="D36" i="2"/>
  <c r="D35" i="2"/>
  <c r="F37" i="2"/>
  <c r="D34" i="2"/>
  <c r="D46" i="2"/>
  <c r="D45" i="2"/>
  <c r="D43" i="2"/>
  <c r="F24" i="2" l="1"/>
  <c r="F58" i="2" l="1"/>
  <c r="F56" i="2"/>
  <c r="F54" i="2"/>
  <c r="F51" i="2"/>
  <c r="F50" i="2"/>
  <c r="F48" i="2"/>
  <c r="F47" i="2"/>
  <c r="F46" i="2"/>
  <c r="F45" i="2"/>
  <c r="F44" i="2"/>
  <c r="F43" i="2"/>
  <c r="F42" i="2"/>
  <c r="F41" i="2"/>
  <c r="F36" i="2"/>
  <c r="F35" i="2"/>
  <c r="F34" i="2"/>
  <c r="F33" i="2"/>
  <c r="F32" i="2"/>
  <c r="F31" i="2"/>
  <c r="F26" i="2"/>
  <c r="F22" i="2"/>
  <c r="F21" i="2"/>
  <c r="F20" i="2"/>
  <c r="F19" i="2"/>
  <c r="F18" i="2"/>
  <c r="F17" i="2"/>
  <c r="F15" i="2"/>
  <c r="F14" i="2"/>
  <c r="F13" i="2"/>
  <c r="F12" i="2"/>
  <c r="F10" i="2"/>
  <c r="F9" i="2"/>
  <c r="F49" i="2" l="1"/>
  <c r="F23" i="2"/>
  <c r="F11" i="2"/>
  <c r="F30" i="2"/>
  <c r="F60" i="2" l="1"/>
  <c r="C6" i="6" s="1"/>
  <c r="C11" i="6" s="1"/>
  <c r="C12" i="6" s="1"/>
  <c r="C13" i="6" s="1"/>
</calcChain>
</file>

<file path=xl/sharedStrings.xml><?xml version="1.0" encoding="utf-8"?>
<sst xmlns="http://schemas.openxmlformats.org/spreadsheetml/2006/main" count="620" uniqueCount="186">
  <si>
    <t>vypracování dokumentace skutečného provedení</t>
  </si>
  <si>
    <t>množství</t>
  </si>
  <si>
    <t>popis</t>
  </si>
  <si>
    <t>pol.č.</t>
  </si>
  <si>
    <t>jednotka</t>
  </si>
  <si>
    <t>m</t>
  </si>
  <si>
    <t>kpl</t>
  </si>
  <si>
    <t>m3</t>
  </si>
  <si>
    <t>odvoz přebytečné zeminy a vybouraných hmot na skládku vč. skládkovného</t>
  </si>
  <si>
    <t>kabelový žlab TK1 vč. víka</t>
  </si>
  <si>
    <t>hod</t>
  </si>
  <si>
    <t>doprava osob, techniky a materiálu</t>
  </si>
  <si>
    <t>výstražná fólie š.22cm</t>
  </si>
  <si>
    <t>krycí deska plast š.15cm</t>
  </si>
  <si>
    <t>ks</t>
  </si>
  <si>
    <t>spojka Plasson d40</t>
  </si>
  <si>
    <t>koncovka Plasson d40 -bez ventilku</t>
  </si>
  <si>
    <t>příplatek za zatažení prvků do chráničky</t>
  </si>
  <si>
    <t>SPECIFIKACE MATERIÁLU</t>
  </si>
  <si>
    <t>koncovka Plasson d40</t>
  </si>
  <si>
    <t>VÝKAZ VÝMĚR</t>
  </si>
  <si>
    <t>koncovka Plasson d40 s ventilkem</t>
  </si>
  <si>
    <t>kabelová chránička -korugovaná 110/94</t>
  </si>
  <si>
    <t>spojka MT 10mm vč. pojistek</t>
  </si>
  <si>
    <t>koordinace, inženýring dohled stavbyvedoucího v průběhu stavby</t>
  </si>
  <si>
    <t xml:space="preserve">vytýčení stávajících inženýrských sítí v prosotru stavby </t>
  </si>
  <si>
    <t>vytýčení nové trasy výkopu</t>
  </si>
  <si>
    <t>drobný čistící a montážní materiál (šrouby, hmoždinky, vázací pásky, sádra, barva …)</t>
  </si>
  <si>
    <t>ostatní náklady</t>
  </si>
  <si>
    <t>řezání betonu</t>
  </si>
  <si>
    <t>řezání asfaltu</t>
  </si>
  <si>
    <t>asfaltová zálivka</t>
  </si>
  <si>
    <t>tlaková zkouška trubky HDPE 40/33</t>
  </si>
  <si>
    <t>úsek</t>
  </si>
  <si>
    <t>tlaková zkouška MT</t>
  </si>
  <si>
    <t>vyhotovení geometrického plánu pro věcná břemena -úsek 100m</t>
  </si>
  <si>
    <t>dopravně-inženýrské rozhodnutí a opatření, pronájem dopravních značek, ocelové přejezdy, přechodové lávky</t>
  </si>
  <si>
    <t>zajištění křížení se stávajícími sítěmi</t>
  </si>
  <si>
    <t>zemní práce</t>
  </si>
  <si>
    <t>pokládka kabelové chráničky -korugovaná 110mm</t>
  </si>
  <si>
    <t>bednění kmene stromu do výška 2m</t>
  </si>
  <si>
    <t>kalibrace MT</t>
  </si>
  <si>
    <t>geodetické zaměření trasy</t>
  </si>
  <si>
    <t>m2</t>
  </si>
  <si>
    <t>Přesný rozsah úpravy povrchů nad rámec kynety bude určen před stavbou v rámci výkopového povolení.</t>
  </si>
  <si>
    <t>správní poplatky, poplatky za zábory</t>
  </si>
  <si>
    <t>koncovka MT 10 vč. pojistky</t>
  </si>
  <si>
    <t>pokládka kabelového žlabu TK1 vč. víka</t>
  </si>
  <si>
    <t>kabelový označník Marker 3M</t>
  </si>
  <si>
    <t>koncovka MT 10mm vč. pojistky</t>
  </si>
  <si>
    <t>jednotková cena</t>
  </si>
  <si>
    <t>cena CELKEM</t>
  </si>
  <si>
    <t>CELKEM bez DPH</t>
  </si>
  <si>
    <t>krycí deska plastová š.15cm</t>
  </si>
  <si>
    <t>dodávka zeminy -substrát</t>
  </si>
  <si>
    <t>ochranné prvky</t>
  </si>
  <si>
    <t>trubka HDPE 40/33 b1 -fialová</t>
  </si>
  <si>
    <t>svazek zodolněných 7x MT 12/8mm pro přímou pokládku do země</t>
  </si>
  <si>
    <t>vytýčení hranice pozemku na místě stavby</t>
  </si>
  <si>
    <t>případ</t>
  </si>
  <si>
    <t>výkop rýhy chodník 35x50 chodník -zámková dlažba, vč. záhozu, hutnění  a finálních povrchů a veškerých souvisejících nákladů</t>
  </si>
  <si>
    <t>výkop rýhy 50x120 vozovka asfalt, vč. záhozu, hutnění  a finálních povrchů a veškerých souvisejících nákladů</t>
  </si>
  <si>
    <t>výkop rýhy volný terén 35x80, vč. záhozu, hutnění  a osetí a veškerých souvisejících nákladů</t>
  </si>
  <si>
    <t>povrchy nad rámec kynety -chodník zámková dlažba vč. odstranění, očištění, podkladu, pokládky a zapískování</t>
  </si>
  <si>
    <t>povrchy nad rámec kynety -vozovka asfalt vč. vybourání</t>
  </si>
  <si>
    <t>hutnící zkoušky</t>
  </si>
  <si>
    <t>přesun zeminy na deponii a zpět</t>
  </si>
  <si>
    <t>m3*km</t>
  </si>
  <si>
    <t>obetonování</t>
  </si>
  <si>
    <t>pokládka svazku zodolněných MT do výkopu</t>
  </si>
  <si>
    <t>pokládka - trubka HDPE 40 do výkopu</t>
  </si>
  <si>
    <t>drobný materál (štěrk, zámková dlažba, obrubníky)</t>
  </si>
  <si>
    <t>pažení výkopů rozepření stěn rýh nebo jam</t>
  </si>
  <si>
    <t>osazení obrubníku se zřízením lože, s vyplněním a zatřením spár betonového zahradního do lože z betonu prostého</t>
  </si>
  <si>
    <t>vytrhání obrub s odkopáním horniny a lože, s odhozením nebo naložením na dopravní prostředek stojatých chodníkových</t>
  </si>
  <si>
    <t>osazení obrubníku se zřízením lože, s vyplněním a zatřením spár betonového silničního stojatého, do lože z betonu prostého</t>
  </si>
  <si>
    <t>vytrhání obrub s odkopáním horniny a lože, s odhozením nebo naložením na dopravní prostředek stojatých silničních</t>
  </si>
  <si>
    <t>Optické připojení MP Ústí nad Labem, Na Nivách na stávající optickou síť
- instalace ochranných prvků</t>
  </si>
  <si>
    <t>část 1 - přípolož k veřejnému osvětlení</t>
  </si>
  <si>
    <t>kalibrace trubky HDPE 40/33</t>
  </si>
  <si>
    <t>trubka elektroinstalační ocelová žárově zinkovaná závitová M63x1,5 D 58,7/63mm</t>
  </si>
  <si>
    <t>spojka ocelová Pz pro trubky elektroinstalační závitová M63x1,5 D 68mm délka 60mm</t>
  </si>
  <si>
    <t>kus</t>
  </si>
  <si>
    <t>montáž ocelové trubky závitové pro křížení teplovodu / horkovodu vč. spojky
(6m na jedno křížení / 1 trubka HDPE)</t>
  </si>
  <si>
    <t>stavební přípomoce, úklid</t>
  </si>
  <si>
    <t>výkop rýhy chodník 35x50 chodník -betonová dlažba, vč. záhozu, hutnění  a finálních povrchů a veškerých souvisejících nákladů</t>
  </si>
  <si>
    <t>výkop rýhy chodník 35x50 chodník -asfalt, vč. záhozu, hutnění, vybourání  a finálních povrchů a veškerých souvisejících nákladů</t>
  </si>
  <si>
    <t>výkop sondy, jámy -bez zpevněných povrchů, včetně zhutněného záhozu a veškerých souvisejících nákladů</t>
  </si>
  <si>
    <t>pažení výkopů odstranění rozepření stěn rýh nebo jam</t>
  </si>
  <si>
    <t>recyklát pro zřízení kabelového lože a obsyp prvků v tl. 10+10cm, šíře 10cm</t>
  </si>
  <si>
    <t>zřízení kabelového lože š. 10cm</t>
  </si>
  <si>
    <t>beton pro obetonování chrániček, žlabů a KK</t>
  </si>
  <si>
    <t>část 2 - samostatná trasa</t>
  </si>
  <si>
    <t>povrchy nad rámec kynety -chodník asfalt vč. odstranění, očištění, podkladu, pokládky a zapískování</t>
  </si>
  <si>
    <t>povrchy nad rámec kynety -chodník betonová dlažba vč. odstranění, očištění, podkladu, pokládky a zapískování</t>
  </si>
  <si>
    <t>kabelová komora PVC 1400 x 800 x 660mm (ref. Polyvault 2448-660)</t>
  </si>
  <si>
    <t>kabelová komora PVC 1400 x 800 x 760mm (ref. Polyvault 2448-760)</t>
  </si>
  <si>
    <t>ocelové víko 1400 x 800mm B125 (ref. Polyvault)</t>
  </si>
  <si>
    <t>kompletace a montáž kabelové komory</t>
  </si>
  <si>
    <t>02/2026</t>
  </si>
  <si>
    <t>revize</t>
  </si>
  <si>
    <t>Vzhledem k tomu, že v předchozím období již v několika úsecích přípolož trubky proběhla, došlo před výběrovým řízením k úpravě rozsahu tohoto výkazu výměr.</t>
  </si>
  <si>
    <t>Optické připojení MP Ústí nad Labem, Na Nivách na stávající optickou síť
- instalace optických kabelů</t>
  </si>
  <si>
    <t>část 1 - instalace sady MT a mOK, optika</t>
  </si>
  <si>
    <t xml:space="preserve">štěrk </t>
  </si>
  <si>
    <t>recyklát pro zřízení kabelového lože a obsyp prvků</t>
  </si>
  <si>
    <t>beton pro obetonování KK</t>
  </si>
  <si>
    <t>mikrotrubička HDPE 10/8mm</t>
  </si>
  <si>
    <t>spojka MATRIX-I 40/40</t>
  </si>
  <si>
    <t>kabelová průchodka HDPE 40/33 / sada MT</t>
  </si>
  <si>
    <t>vnitřní trasování</t>
  </si>
  <si>
    <t>ocelová trubka 40/47 žárově zinkovaná</t>
  </si>
  <si>
    <t>příslušenství pro ocelovou trubku (kolena, nerezová páska …)</t>
  </si>
  <si>
    <t>kříž kabelové rezervy pr.50cm s krytem</t>
  </si>
  <si>
    <t>optika</t>
  </si>
  <si>
    <t>optický mikrokabel SM 48vl. pro záfuk do MT 8mm</t>
  </si>
  <si>
    <t>optický mikrokabel SM 96vl. pro záfuk do MT 8mm</t>
  </si>
  <si>
    <t>ODF 19" pro 48xSC 2U, vč. čela a kazet</t>
  </si>
  <si>
    <t>ODF 19" pro 96xSC 3U, vč. čela a kazet</t>
  </si>
  <si>
    <t>optická kazeta pro 12sv. - pro doplnění stávajícího ODF / OS</t>
  </si>
  <si>
    <t>optický adaptor E2000/APC SM</t>
  </si>
  <si>
    <t>optický pigtail E2000/APC SM 1,5m</t>
  </si>
  <si>
    <t>ochrana sváru</t>
  </si>
  <si>
    <t>kabelová průchodka pro mOK, MT pr.10mm</t>
  </si>
  <si>
    <t>kabelová průchodka PG, do stávajícího rozvaděče na stožáru VO</t>
  </si>
  <si>
    <t>optický patchcord E2000-APC/E2000-APC duplex, SM 2m</t>
  </si>
  <si>
    <t>vytýčení stávajících inženýrských sítí v prosotru nové KK a sond</t>
  </si>
  <si>
    <t>vytýčení průběhu stávající trasy Mnet v místě KK a sond</t>
  </si>
  <si>
    <t>povrchy -chodník zámková dlažba vč. odstranění, očištění, podkladu, pokládky a zapískování</t>
  </si>
  <si>
    <t>přesun zeminy na deponii a zpět (vzdálenost do 5km)</t>
  </si>
  <si>
    <t>zřízení místa pro zafukování</t>
  </si>
  <si>
    <t>zafouknutí sady 5xMT do trubky HDPE 40/33</t>
  </si>
  <si>
    <t>kompletace a montáž kabelové komory vč. víka</t>
  </si>
  <si>
    <t>kalibrace MT (stávající + nové)</t>
  </si>
  <si>
    <t>tlaková zkouška MT (stávající + nové)</t>
  </si>
  <si>
    <t>ocelová trubka 40/47 žárově zinkovaná - přichycení ke stožáru VO</t>
  </si>
  <si>
    <t>zafouknutí mOK do MT</t>
  </si>
  <si>
    <t>formování rezervy OK</t>
  </si>
  <si>
    <t>práce ve stávajícím DR</t>
  </si>
  <si>
    <t>práce ve stávajícícm ODF / OS (demontáž, montáž, doplnění, úprava)</t>
  </si>
  <si>
    <t>kompletace a montáž ODF, 2U, 3U</t>
  </si>
  <si>
    <t>příprava OK pro ukončení, bez svárů vláken</t>
  </si>
  <si>
    <t>Provedení svaru optického vlákna</t>
  </si>
  <si>
    <t>vlákno</t>
  </si>
  <si>
    <t>komplexní měření optického vlákna (PM+OTDR) na dvou vln. délkách</t>
  </si>
  <si>
    <t>kontrolní měření optického vlákna OTDR</t>
  </si>
  <si>
    <t>vyhodnocení měřících protokolů</t>
  </si>
  <si>
    <t>pronájem montážní plošiny</t>
  </si>
  <si>
    <t>dopravně-inženýrské rozhodnutí a opatření, pronájem dopravních značek</t>
  </si>
  <si>
    <t>geodetické zaměření KK a sond</t>
  </si>
  <si>
    <t>2/2026</t>
  </si>
  <si>
    <t>část 2 - vyhledání kalibračních závad a jejich oprava</t>
  </si>
  <si>
    <t>beton pro obetonování</t>
  </si>
  <si>
    <t>zaměření závady</t>
  </si>
  <si>
    <t>trubka HDPE 40/33</t>
  </si>
  <si>
    <t>trubka dělená opravná pr.40mm, 2m (KKHR 40)</t>
  </si>
  <si>
    <t>ks/2m</t>
  </si>
  <si>
    <t>spojka půlená k dělené trubce pr.40mm (EBM 40)</t>
  </si>
  <si>
    <t>spojka pro trubku HDPE 40/33</t>
  </si>
  <si>
    <t>tlakova lahev 50 l (200 bar) formovaciho plynu (95/5 nebo 90/10)</t>
  </si>
  <si>
    <t>vytýčení stávajících inženýrských sítí v prostoru nových sond</t>
  </si>
  <si>
    <t>vytýčení průběhu stávající trasy Mnet v místě sond</t>
  </si>
  <si>
    <t>povrchy -chodník žulová dlažba vč. odstranění, očištění, podkladu, pokládky a zapískování</t>
  </si>
  <si>
    <t>povrchy -chodník asfalt vč. odstranění, podkladu a finálního povrchu</t>
  </si>
  <si>
    <t>povrchy -vozovka zámková dlažba vč. odstranění, očištění, podkladu, pokládky a zapískování</t>
  </si>
  <si>
    <t>povrchy -vozovka žulová dlažba vč. odstranění, očištění, podkladu, pokládky a zapískování</t>
  </si>
  <si>
    <t>povrchy -vozovka asfalt vč. odstranění, podkladu a finálního povrchu</t>
  </si>
  <si>
    <t>hutnící zkouška statická</t>
  </si>
  <si>
    <t>provedení kalibrační zkoušky trubky HDPE 40/33 - kalibr s vysílačem</t>
  </si>
  <si>
    <t>dohledání / zaměření kalibrační závady trubky HDPE 40/33 (bez zemních prací)</t>
  </si>
  <si>
    <t>natlakování trubky HDPE 40/33 detekčním plynem</t>
  </si>
  <si>
    <t>dohledání / zaměření netěsnosti trubky HDPE 40/33 (bez zemních prací)</t>
  </si>
  <si>
    <t>kalibrace stávající trubky HDPE 40/33 po opravě, před zafukováním sady MT</t>
  </si>
  <si>
    <t>tlaková zkouška stávající trubky HDPE 40/33, po opravě, před zafukováním sady MT</t>
  </si>
  <si>
    <t>geodetické zaměření sond</t>
  </si>
  <si>
    <t>Vzhledem k tomu, že nikdo nezná aktuální stav stávající trubky a mikrotrubiček ležící pod zemí, je možné, že se bude sond realizovat míň. Zároveň je ale také možné, že jich bude potřeba víc, nebo že se bude muset otevřít část trasy. Z tohoto důvodu je rozsah víceprací pouze odhadnut a tedy je orientační. 
Fakturace těchto prací bude provedena v rozsahu skutečně provedených prací – na základě odsouhlaseného rozsahu.</t>
  </si>
  <si>
    <t>REKAPITULACE</t>
  </si>
  <si>
    <t>Optické připojení MP Ústí nad Labem, Na Nivách na stávající optickou síť</t>
  </si>
  <si>
    <t>instalace ochranných prvků, část 1 - přípolož k veřejnému osvětlení</t>
  </si>
  <si>
    <t>instalace ochranných prvků, část 2 - samostatná trasa</t>
  </si>
  <si>
    <t>instalace optických kabelů, část 1 - instalace sady MT a mOK, optika</t>
  </si>
  <si>
    <t>instalace optických kabelů, část 2 - vyhledání kalibračních závad a jejich oprava</t>
  </si>
  <si>
    <t>cena bez DPH</t>
  </si>
  <si>
    <t>DPH 21%</t>
  </si>
  <si>
    <t>CELKEM s DPH</t>
  </si>
  <si>
    <t>vklad VBř do KN vč. správního poplatku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</si>
</sst>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7" xfId="0" applyBorder="1" applyAlignment="1">
      <alignment wrapText="1"/>
    </xf>
    <xf numFmtId="0" fontId="1" fillId="2" borderId="5" xfId="0" applyFont="1" applyFill="1" applyBorder="1"/>
    <xf numFmtId="0" fontId="1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0" borderId="4" xfId="0" applyFont="1" applyBorder="1"/>
    <xf numFmtId="0" fontId="4" fillId="0" borderId="3" xfId="0" applyFont="1" applyBorder="1"/>
    <xf numFmtId="0" fontId="4" fillId="0" borderId="10" xfId="0" applyFont="1" applyBorder="1"/>
    <xf numFmtId="0" fontId="3" fillId="0" borderId="11" xfId="0" applyFont="1" applyBorder="1"/>
    <xf numFmtId="0" fontId="1" fillId="0" borderId="6" xfId="0" applyFont="1" applyBorder="1"/>
    <xf numFmtId="0" fontId="0" fillId="0" borderId="12" xfId="0" applyBorder="1"/>
    <xf numFmtId="0" fontId="2" fillId="2" borderId="15" xfId="0" applyFont="1" applyFill="1" applyBorder="1"/>
    <xf numFmtId="0" fontId="2" fillId="2" borderId="16" xfId="0" applyFont="1" applyFill="1" applyBorder="1"/>
    <xf numFmtId="0" fontId="0" fillId="0" borderId="4" xfId="0" applyBorder="1"/>
    <xf numFmtId="4" fontId="0" fillId="0" borderId="1" xfId="0" applyNumberFormat="1" applyBorder="1"/>
    <xf numFmtId="0" fontId="1" fillId="0" borderId="14" xfId="0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2" fillId="2" borderId="19" xfId="0" applyFont="1" applyFill="1" applyBorder="1"/>
    <xf numFmtId="0" fontId="3" fillId="0" borderId="20" xfId="0" applyFont="1" applyBorder="1"/>
    <xf numFmtId="0" fontId="0" fillId="0" borderId="0" xfId="0" applyAlignment="1">
      <alignment wrapText="1"/>
    </xf>
    <xf numFmtId="0" fontId="1" fillId="2" borderId="18" xfId="0" applyFont="1" applyFill="1" applyBorder="1"/>
    <xf numFmtId="3" fontId="0" fillId="0" borderId="21" xfId="0" applyNumberFormat="1" applyBorder="1" applyAlignment="1">
      <alignment wrapText="1"/>
    </xf>
    <xf numFmtId="164" fontId="0" fillId="0" borderId="21" xfId="0" applyNumberFormat="1" applyBorder="1" applyAlignment="1">
      <alignment wrapText="1"/>
    </xf>
    <xf numFmtId="0" fontId="2" fillId="0" borderId="17" xfId="0" applyFont="1" applyBorder="1"/>
    <xf numFmtId="0" fontId="4" fillId="0" borderId="13" xfId="0" applyFont="1" applyBorder="1"/>
    <xf numFmtId="0" fontId="3" fillId="0" borderId="14" xfId="0" applyFont="1" applyBorder="1"/>
    <xf numFmtId="0" fontId="2" fillId="2" borderId="23" xfId="0" applyFont="1" applyFill="1" applyBorder="1"/>
    <xf numFmtId="0" fontId="2" fillId="2" borderId="24" xfId="0" applyFont="1" applyFill="1" applyBorder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1" xfId="0" applyNumberFormat="1" applyBorder="1" applyAlignment="1">
      <alignment wrapText="1"/>
    </xf>
    <xf numFmtId="49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3" fontId="0" fillId="0" borderId="0" xfId="0" applyNumberFormat="1" applyAlignment="1">
      <alignment wrapText="1"/>
    </xf>
    <xf numFmtId="4" fontId="0" fillId="0" borderId="0" xfId="0" applyNumberFormat="1"/>
    <xf numFmtId="0" fontId="1" fillId="0" borderId="0" xfId="0" applyFont="1" applyAlignment="1">
      <alignment horizontal="right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/>
    <xf numFmtId="0" fontId="0" fillId="0" borderId="25" xfId="0" applyBorder="1"/>
    <xf numFmtId="0" fontId="0" fillId="0" borderId="16" xfId="0" applyBorder="1" applyAlignment="1">
      <alignment wrapText="1"/>
    </xf>
    <xf numFmtId="165" fontId="0" fillId="0" borderId="26" xfId="0" applyNumberFormat="1" applyBorder="1" applyAlignment="1">
      <alignment wrapText="1"/>
    </xf>
    <xf numFmtId="165" fontId="0" fillId="0" borderId="27" xfId="0" applyNumberFormat="1" applyBorder="1" applyAlignment="1">
      <alignment wrapText="1"/>
    </xf>
    <xf numFmtId="0" fontId="0" fillId="0" borderId="28" xfId="0" applyBorder="1"/>
    <xf numFmtId="165" fontId="0" fillId="0" borderId="29" xfId="0" applyNumberFormat="1" applyBorder="1" applyAlignment="1">
      <alignment wrapText="1"/>
    </xf>
    <xf numFmtId="165" fontId="1" fillId="0" borderId="27" xfId="0" applyNumberFormat="1" applyFont="1" applyBorder="1" applyAlignment="1">
      <alignment wrapText="1"/>
    </xf>
    <xf numFmtId="0" fontId="4" fillId="0" borderId="30" xfId="0" applyFont="1" applyBorder="1"/>
    <xf numFmtId="0" fontId="1" fillId="0" borderId="31" xfId="0" applyFont="1" applyBorder="1" applyAlignment="1">
      <alignment horizontal="right" wrapText="1"/>
    </xf>
    <xf numFmtId="165" fontId="1" fillId="0" borderId="32" xfId="0" applyNumberFormat="1" applyFont="1" applyBorder="1" applyAlignment="1">
      <alignment wrapText="1"/>
    </xf>
    <xf numFmtId="0" fontId="1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0" fillId="0" borderId="0" xfId="0" applyFont="1"/>
    <xf numFmtId="4" fontId="0" fillId="3" borderId="17" xfId="0" applyNumberFormat="1" applyFill="1" applyBorder="1" applyProtection="1">
      <protection locked="0"/>
    </xf>
    <xf numFmtId="4" fontId="9" fillId="3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3" fillId="0" borderId="4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3" fillId="0" borderId="1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1214-8A0E-497F-9F69-58673324C405}">
  <dimension ref="A1:F24"/>
  <sheetViews>
    <sheetView tabSelected="1" view="pageBreakPreview" zoomScaleNormal="100" zoomScaleSheetLayoutView="100" workbookViewId="0">
      <selection activeCell="B16" sqref="B16"/>
    </sheetView>
  </sheetViews>
  <sheetFormatPr defaultRowHeight="14.4" x14ac:dyDescent="0.3"/>
  <cols>
    <col min="1" max="1" width="5.77734375" customWidth="1"/>
    <col min="2" max="2" width="74.44140625" customWidth="1"/>
    <col min="3" max="3" width="17.6640625" customWidth="1"/>
    <col min="4" max="4" width="7.88671875" customWidth="1"/>
    <col min="5" max="5" width="14" bestFit="1" customWidth="1"/>
    <col min="6" max="6" width="12.5546875" bestFit="1" customWidth="1"/>
  </cols>
  <sheetData>
    <row r="1" spans="1:6" x14ac:dyDescent="0.3">
      <c r="C1" s="38" t="s">
        <v>99</v>
      </c>
    </row>
    <row r="2" spans="1:6" ht="39" customHeight="1" x14ac:dyDescent="0.3">
      <c r="A2" s="65" t="s">
        <v>177</v>
      </c>
      <c r="B2" s="65"/>
      <c r="C2" s="65"/>
      <c r="D2" s="60"/>
    </row>
    <row r="3" spans="1:6" ht="21" x14ac:dyDescent="0.4">
      <c r="A3" s="66" t="s">
        <v>176</v>
      </c>
      <c r="B3" s="66"/>
      <c r="C3" s="66"/>
      <c r="D3" s="61"/>
    </row>
    <row r="4" spans="1:6" ht="21" x14ac:dyDescent="0.4">
      <c r="A4" s="82"/>
      <c r="B4" s="82"/>
      <c r="C4" s="82"/>
      <c r="D4" s="39"/>
    </row>
    <row r="5" spans="1:6" ht="15" thickBot="1" x14ac:dyDescent="0.35">
      <c r="A5" s="40"/>
      <c r="B5" s="41"/>
      <c r="C5" s="41" t="s">
        <v>182</v>
      </c>
      <c r="D5" s="41"/>
      <c r="E5" s="41"/>
    </row>
    <row r="6" spans="1:6" x14ac:dyDescent="0.3">
      <c r="A6" s="48">
        <v>1</v>
      </c>
      <c r="B6" s="49" t="s">
        <v>178</v>
      </c>
      <c r="C6" s="50">
        <f>'1_OP přípolož k V.O. -revize'!F60</f>
        <v>0</v>
      </c>
      <c r="D6" s="42"/>
      <c r="E6" s="43"/>
      <c r="F6" s="43"/>
    </row>
    <row r="7" spans="1:6" x14ac:dyDescent="0.3">
      <c r="A7" s="2">
        <v>2</v>
      </c>
      <c r="B7" s="1" t="s">
        <v>179</v>
      </c>
      <c r="C7" s="51">
        <f>'2_OP samostatná trasa'!F90</f>
        <v>0</v>
      </c>
      <c r="D7" s="42"/>
      <c r="E7" s="43"/>
      <c r="F7" s="43"/>
    </row>
    <row r="8" spans="1:6" x14ac:dyDescent="0.3">
      <c r="A8" s="2">
        <v>3</v>
      </c>
      <c r="B8" s="1" t="s">
        <v>180</v>
      </c>
      <c r="C8" s="51">
        <f>'3_optika'!F100</f>
        <v>0</v>
      </c>
      <c r="D8" s="45"/>
      <c r="E8" s="43"/>
      <c r="F8" s="43"/>
    </row>
    <row r="9" spans="1:6" x14ac:dyDescent="0.3">
      <c r="A9" s="2">
        <v>4</v>
      </c>
      <c r="B9" s="1" t="s">
        <v>181</v>
      </c>
      <c r="C9" s="51">
        <f>'4_oprava kalibračních závad'!F70</f>
        <v>0</v>
      </c>
      <c r="D9" s="42"/>
      <c r="E9" s="43"/>
      <c r="F9" s="43"/>
    </row>
    <row r="10" spans="1:6" x14ac:dyDescent="0.3">
      <c r="A10" s="52"/>
      <c r="B10" s="23"/>
      <c r="C10" s="53"/>
      <c r="D10" s="42"/>
      <c r="E10" s="43"/>
      <c r="F10" s="43"/>
    </row>
    <row r="11" spans="1:6" x14ac:dyDescent="0.3">
      <c r="A11" s="52"/>
      <c r="B11" s="44" t="s">
        <v>52</v>
      </c>
      <c r="C11" s="54">
        <f>SUM(C6:C10)</f>
        <v>0</v>
      </c>
      <c r="D11" s="45"/>
      <c r="E11" s="43"/>
      <c r="F11" s="43"/>
    </row>
    <row r="12" spans="1:6" x14ac:dyDescent="0.3">
      <c r="A12" s="52"/>
      <c r="B12" s="46" t="s">
        <v>183</v>
      </c>
      <c r="C12" s="51">
        <f>C11*0.21</f>
        <v>0</v>
      </c>
      <c r="D12" s="42"/>
      <c r="E12" s="43"/>
      <c r="F12" s="43"/>
    </row>
    <row r="13" spans="1:6" ht="15" thickBot="1" x14ac:dyDescent="0.35">
      <c r="A13" s="55"/>
      <c r="B13" s="56" t="s">
        <v>184</v>
      </c>
      <c r="C13" s="57">
        <f>SUM(C11:C12)</f>
        <v>0</v>
      </c>
      <c r="D13" s="47"/>
      <c r="E13" s="41"/>
      <c r="F13" s="41"/>
    </row>
    <row r="14" spans="1:6" x14ac:dyDescent="0.3">
      <c r="B14" s="23"/>
      <c r="C14" s="23"/>
      <c r="D14" s="42"/>
      <c r="E14" s="43"/>
      <c r="F14" s="43"/>
    </row>
    <row r="15" spans="1:6" x14ac:dyDescent="0.3">
      <c r="B15" s="23"/>
      <c r="C15" s="23"/>
      <c r="D15" s="42"/>
      <c r="E15" s="43"/>
      <c r="F15" s="43"/>
    </row>
    <row r="16" spans="1:6" x14ac:dyDescent="0.3">
      <c r="B16" s="23"/>
      <c r="C16" s="23"/>
      <c r="D16" s="42"/>
      <c r="E16" s="43"/>
      <c r="F16" s="43"/>
    </row>
    <row r="17" spans="1:4" x14ac:dyDescent="0.3">
      <c r="A17" s="67" t="s">
        <v>44</v>
      </c>
      <c r="B17" s="67"/>
      <c r="C17" s="67"/>
      <c r="D17" s="58"/>
    </row>
    <row r="18" spans="1:4" ht="73.8" customHeight="1" x14ac:dyDescent="0.3">
      <c r="A18" s="68" t="s">
        <v>175</v>
      </c>
      <c r="B18" s="68"/>
      <c r="C18" s="68"/>
      <c r="D18" s="58"/>
    </row>
    <row r="19" spans="1:4" ht="30.6" customHeight="1" x14ac:dyDescent="0.3">
      <c r="A19" s="69" t="s">
        <v>101</v>
      </c>
      <c r="B19" s="69"/>
      <c r="C19" s="69"/>
      <c r="D19" s="59"/>
    </row>
    <row r="20" spans="1:4" x14ac:dyDescent="0.3">
      <c r="A20" s="83"/>
      <c r="B20" s="83"/>
      <c r="C20" s="83"/>
    </row>
    <row r="21" spans="1:4" x14ac:dyDescent="0.3">
      <c r="A21" s="83"/>
      <c r="B21" s="83"/>
      <c r="C21" s="83"/>
    </row>
    <row r="22" spans="1:4" x14ac:dyDescent="0.3">
      <c r="A22" s="83"/>
      <c r="B22" s="83"/>
      <c r="C22" s="83"/>
    </row>
    <row r="23" spans="1:4" x14ac:dyDescent="0.3">
      <c r="A23" s="83"/>
      <c r="B23" s="83"/>
      <c r="C23" s="83"/>
    </row>
    <row r="24" spans="1:4" x14ac:dyDescent="0.3">
      <c r="A24" s="83"/>
      <c r="B24" s="83"/>
      <c r="C24" s="83"/>
    </row>
  </sheetData>
  <sheetProtection algorithmName="SHA-512" hashValue="08WIB/x6pFRkhuv4c/YI9YzT56smQc9PJ26wJR9fYH3HpJ+6JDwFlBjpAW6zNQM+RGlyUmW1RpGwvgUwH7afGQ==" saltValue="0ocjCDEeB7XmqTHdInzg4Q==" spinCount="100000" sheet="1" objects="1" scenarios="1"/>
  <mergeCells count="5">
    <mergeCell ref="A2:C2"/>
    <mergeCell ref="A3:C3"/>
    <mergeCell ref="A17:C17"/>
    <mergeCell ref="A18:C18"/>
    <mergeCell ref="A19:C19"/>
  </mergeCells>
  <pageMargins left="0.7" right="0.7" top="0.78740157499999996" bottom="0.78740157499999996" header="0.3" footer="0.3"/>
  <pageSetup paperSize="9" scale="89" orientation="portrait" horizontalDpi="4294967293" verticalDpi="4294967293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view="pageBreakPreview" zoomScaleNormal="90" zoomScaleSheetLayoutView="100" zoomScalePageLayoutView="80" workbookViewId="0">
      <selection activeCell="E8" sqref="E8"/>
    </sheetView>
  </sheetViews>
  <sheetFormatPr defaultRowHeight="14.4" x14ac:dyDescent="0.3"/>
  <cols>
    <col min="1" max="1" width="5.77734375" customWidth="1"/>
    <col min="2" max="2" width="74.44140625" customWidth="1"/>
    <col min="3" max="3" width="8.21875" customWidth="1"/>
    <col min="4" max="4" width="7.88671875" customWidth="1"/>
    <col min="5" max="5" width="14" bestFit="1" customWidth="1"/>
    <col min="6" max="6" width="12.5546875" bestFit="1" customWidth="1"/>
  </cols>
  <sheetData>
    <row r="1" spans="1:6" x14ac:dyDescent="0.3">
      <c r="C1" s="33" t="s">
        <v>100</v>
      </c>
      <c r="D1" s="32" t="s">
        <v>99</v>
      </c>
    </row>
    <row r="2" spans="1:6" ht="39" customHeight="1" x14ac:dyDescent="0.3">
      <c r="A2" s="65" t="s">
        <v>77</v>
      </c>
      <c r="B2" s="70"/>
      <c r="C2" s="70"/>
      <c r="D2" s="70"/>
    </row>
    <row r="3" spans="1:6" ht="21" x14ac:dyDescent="0.4">
      <c r="A3" s="71" t="s">
        <v>78</v>
      </c>
      <c r="B3" s="71"/>
      <c r="C3" s="71"/>
      <c r="D3" s="71"/>
    </row>
    <row r="4" spans="1:6" ht="4.5" customHeight="1" thickBot="1" x14ac:dyDescent="0.35"/>
    <row r="5" spans="1:6" ht="15" thickBot="1" x14ac:dyDescent="0.35">
      <c r="A5" s="72" t="s">
        <v>18</v>
      </c>
      <c r="B5" s="73"/>
      <c r="C5" s="73"/>
      <c r="D5" s="74"/>
      <c r="E5" s="12"/>
      <c r="F5" s="13"/>
    </row>
    <row r="6" spans="1:6" x14ac:dyDescent="0.3">
      <c r="A6" s="6" t="s">
        <v>3</v>
      </c>
      <c r="B6" s="7" t="s">
        <v>2</v>
      </c>
      <c r="C6" s="7" t="s">
        <v>4</v>
      </c>
      <c r="D6" s="21" t="s">
        <v>1</v>
      </c>
      <c r="E6" s="14" t="s">
        <v>50</v>
      </c>
      <c r="F6" s="15" t="s">
        <v>51</v>
      </c>
    </row>
    <row r="7" spans="1:6" ht="5.4" customHeight="1" x14ac:dyDescent="0.3">
      <c r="A7" s="10"/>
      <c r="B7" s="11"/>
      <c r="C7" s="11"/>
      <c r="D7" s="22"/>
      <c r="E7" s="11"/>
      <c r="F7" s="16"/>
    </row>
    <row r="8" spans="1:6" x14ac:dyDescent="0.3">
      <c r="A8" s="9" t="s">
        <v>38</v>
      </c>
      <c r="B8" s="8"/>
      <c r="C8" s="8"/>
      <c r="D8" s="8"/>
      <c r="E8" s="8"/>
    </row>
    <row r="9" spans="1:6" x14ac:dyDescent="0.3">
      <c r="A9" s="2">
        <v>1</v>
      </c>
      <c r="B9" s="1" t="s">
        <v>12</v>
      </c>
      <c r="C9" s="1" t="s">
        <v>5</v>
      </c>
      <c r="D9" s="25">
        <f>1735-1115</f>
        <v>620</v>
      </c>
      <c r="E9" s="62"/>
      <c r="F9" s="17">
        <f>D9*E9</f>
        <v>0</v>
      </c>
    </row>
    <row r="10" spans="1:6" x14ac:dyDescent="0.3">
      <c r="A10" s="2">
        <v>2</v>
      </c>
      <c r="B10" s="1" t="s">
        <v>53</v>
      </c>
      <c r="C10" s="1" t="s">
        <v>5</v>
      </c>
      <c r="D10" s="25">
        <f>D9</f>
        <v>620</v>
      </c>
      <c r="E10" s="62"/>
      <c r="F10" s="17">
        <f t="shared" ref="F10:F15" si="0">D10*E10</f>
        <v>0</v>
      </c>
    </row>
    <row r="11" spans="1:6" x14ac:dyDescent="0.3">
      <c r="A11" s="2">
        <v>3</v>
      </c>
      <c r="B11" s="1" t="s">
        <v>89</v>
      </c>
      <c r="C11" s="1" t="s">
        <v>7</v>
      </c>
      <c r="D11" s="26">
        <f>D9*0.2*0.1</f>
        <v>12.4</v>
      </c>
      <c r="E11" s="62"/>
      <c r="F11" s="17">
        <f t="shared" si="0"/>
        <v>0</v>
      </c>
    </row>
    <row r="12" spans="1:6" x14ac:dyDescent="0.3">
      <c r="A12" s="2">
        <v>4</v>
      </c>
      <c r="B12" s="1" t="s">
        <v>22</v>
      </c>
      <c r="C12" s="1" t="s">
        <v>5</v>
      </c>
      <c r="D12" s="25">
        <v>92</v>
      </c>
      <c r="E12" s="62"/>
      <c r="F12" s="17">
        <f t="shared" si="0"/>
        <v>0</v>
      </c>
    </row>
    <row r="13" spans="1:6" x14ac:dyDescent="0.3">
      <c r="A13" s="2">
        <v>5</v>
      </c>
      <c r="B13" s="1" t="s">
        <v>9</v>
      </c>
      <c r="C13" s="23" t="s">
        <v>5</v>
      </c>
      <c r="D13" s="25">
        <v>60</v>
      </c>
      <c r="E13" s="62"/>
      <c r="F13" s="17">
        <f t="shared" si="0"/>
        <v>0</v>
      </c>
    </row>
    <row r="14" spans="1:6" x14ac:dyDescent="0.3">
      <c r="A14" s="2">
        <v>6</v>
      </c>
      <c r="B14" s="1" t="s">
        <v>91</v>
      </c>
      <c r="C14" s="1" t="s">
        <v>7</v>
      </c>
      <c r="D14" s="26">
        <f>(D12+D13)*0.2*0.2</f>
        <v>6.080000000000001</v>
      </c>
      <c r="E14" s="62"/>
      <c r="F14" s="17">
        <f t="shared" si="0"/>
        <v>0</v>
      </c>
    </row>
    <row r="15" spans="1:6" x14ac:dyDescent="0.3">
      <c r="A15" s="2">
        <v>7</v>
      </c>
      <c r="B15" s="1" t="s">
        <v>48</v>
      </c>
      <c r="C15" s="1" t="s">
        <v>14</v>
      </c>
      <c r="D15" s="25">
        <v>14</v>
      </c>
      <c r="E15" s="62"/>
      <c r="F15" s="17">
        <f t="shared" si="0"/>
        <v>0</v>
      </c>
    </row>
    <row r="16" spans="1:6" x14ac:dyDescent="0.3">
      <c r="A16" s="10" t="s">
        <v>55</v>
      </c>
      <c r="B16" s="8"/>
      <c r="C16" s="8"/>
      <c r="D16" s="27"/>
      <c r="E16" s="78"/>
      <c r="F16" s="8"/>
    </row>
    <row r="17" spans="1:6" x14ac:dyDescent="0.3">
      <c r="A17" s="2">
        <v>8</v>
      </c>
      <c r="B17" s="1" t="s">
        <v>57</v>
      </c>
      <c r="C17" s="1" t="s">
        <v>5</v>
      </c>
      <c r="D17" s="25">
        <v>10</v>
      </c>
      <c r="E17" s="62"/>
      <c r="F17" s="17">
        <f t="shared" ref="F17:F25" si="1">D17*E17</f>
        <v>0</v>
      </c>
    </row>
    <row r="18" spans="1:6" x14ac:dyDescent="0.3">
      <c r="A18" s="2">
        <v>9</v>
      </c>
      <c r="B18" s="1" t="s">
        <v>56</v>
      </c>
      <c r="C18" s="1" t="s">
        <v>5</v>
      </c>
      <c r="D18" s="25">
        <f>D9+10</f>
        <v>630</v>
      </c>
      <c r="E18" s="62"/>
      <c r="F18" s="17">
        <f t="shared" si="1"/>
        <v>0</v>
      </c>
    </row>
    <row r="19" spans="1:6" x14ac:dyDescent="0.3">
      <c r="A19" s="2">
        <v>10</v>
      </c>
      <c r="B19" s="1" t="s">
        <v>15</v>
      </c>
      <c r="C19" s="1" t="s">
        <v>14</v>
      </c>
      <c r="D19" s="25">
        <f>ROUND(D18/50,0)</f>
        <v>13</v>
      </c>
      <c r="E19" s="62"/>
      <c r="F19" s="17">
        <f t="shared" si="1"/>
        <v>0</v>
      </c>
    </row>
    <row r="20" spans="1:6" x14ac:dyDescent="0.3">
      <c r="A20" s="2">
        <v>11</v>
      </c>
      <c r="B20" s="1" t="s">
        <v>16</v>
      </c>
      <c r="C20" s="1" t="s">
        <v>14</v>
      </c>
      <c r="D20" s="25">
        <v>5</v>
      </c>
      <c r="E20" s="62"/>
      <c r="F20" s="17">
        <f t="shared" si="1"/>
        <v>0</v>
      </c>
    </row>
    <row r="21" spans="1:6" x14ac:dyDescent="0.3">
      <c r="A21" s="2">
        <v>12</v>
      </c>
      <c r="B21" s="1" t="s">
        <v>21</v>
      </c>
      <c r="C21" s="1" t="s">
        <v>14</v>
      </c>
      <c r="D21" s="25">
        <v>5</v>
      </c>
      <c r="E21" s="62"/>
      <c r="F21" s="17">
        <f t="shared" si="1"/>
        <v>0</v>
      </c>
    </row>
    <row r="22" spans="1:6" x14ac:dyDescent="0.3">
      <c r="A22" s="2">
        <v>13</v>
      </c>
      <c r="B22" s="1" t="s">
        <v>23</v>
      </c>
      <c r="C22" s="1" t="s">
        <v>14</v>
      </c>
      <c r="D22" s="25">
        <v>0</v>
      </c>
      <c r="E22" s="62"/>
      <c r="F22" s="17">
        <f t="shared" si="1"/>
        <v>0</v>
      </c>
    </row>
    <row r="23" spans="1:6" x14ac:dyDescent="0.3">
      <c r="A23" s="2">
        <v>14</v>
      </c>
      <c r="B23" s="1" t="s">
        <v>46</v>
      </c>
      <c r="C23" s="1" t="s">
        <v>14</v>
      </c>
      <c r="D23" s="25">
        <f>2*7</f>
        <v>14</v>
      </c>
      <c r="E23" s="62"/>
      <c r="F23" s="17">
        <f t="shared" si="1"/>
        <v>0</v>
      </c>
    </row>
    <row r="24" spans="1:6" x14ac:dyDescent="0.3">
      <c r="A24" s="2">
        <v>15</v>
      </c>
      <c r="B24" s="1" t="s">
        <v>80</v>
      </c>
      <c r="C24" s="1" t="s">
        <v>5</v>
      </c>
      <c r="D24" s="25">
        <f>D51*6</f>
        <v>48</v>
      </c>
      <c r="E24" s="62"/>
      <c r="F24" s="17">
        <f t="shared" si="1"/>
        <v>0</v>
      </c>
    </row>
    <row r="25" spans="1:6" x14ac:dyDescent="0.3">
      <c r="A25" s="2">
        <v>16</v>
      </c>
      <c r="B25" s="1" t="s">
        <v>81</v>
      </c>
      <c r="C25" s="1" t="s">
        <v>82</v>
      </c>
      <c r="D25" s="25">
        <f>D51*1</f>
        <v>8</v>
      </c>
      <c r="E25" s="62"/>
      <c r="F25" s="17">
        <f t="shared" si="1"/>
        <v>0</v>
      </c>
    </row>
    <row r="26" spans="1:6" x14ac:dyDescent="0.3">
      <c r="A26" s="2">
        <v>17</v>
      </c>
      <c r="B26" s="1" t="s">
        <v>27</v>
      </c>
      <c r="C26" s="1" t="s">
        <v>6</v>
      </c>
      <c r="D26" s="25">
        <v>1</v>
      </c>
      <c r="E26" s="62"/>
      <c r="F26" s="17">
        <f t="shared" ref="F26" si="2">D26*E26</f>
        <v>0</v>
      </c>
    </row>
    <row r="27" spans="1:6" ht="15" thickBot="1" x14ac:dyDescent="0.35">
      <c r="A27" s="75" t="s">
        <v>20</v>
      </c>
      <c r="B27" s="76"/>
      <c r="C27" s="76"/>
      <c r="D27" s="77"/>
      <c r="E27" s="79"/>
      <c r="F27" s="18"/>
    </row>
    <row r="28" spans="1:6" x14ac:dyDescent="0.3">
      <c r="A28" s="30" t="s">
        <v>3</v>
      </c>
      <c r="B28" s="31" t="s">
        <v>2</v>
      </c>
      <c r="C28" s="31" t="s">
        <v>4</v>
      </c>
      <c r="D28" s="15" t="s">
        <v>1</v>
      </c>
      <c r="E28" s="80" t="s">
        <v>50</v>
      </c>
      <c r="F28" s="31" t="s">
        <v>51</v>
      </c>
    </row>
    <row r="29" spans="1:6" x14ac:dyDescent="0.3">
      <c r="A29" s="28" t="s">
        <v>38</v>
      </c>
      <c r="B29" s="29"/>
      <c r="C29" s="29"/>
      <c r="D29" s="29"/>
      <c r="E29" s="81"/>
      <c r="F29" s="29"/>
    </row>
    <row r="30" spans="1:6" x14ac:dyDescent="0.3">
      <c r="A30" s="2">
        <v>1</v>
      </c>
      <c r="B30" s="1" t="s">
        <v>90</v>
      </c>
      <c r="C30" s="1" t="s">
        <v>7</v>
      </c>
      <c r="D30" s="26">
        <f>D11</f>
        <v>12.4</v>
      </c>
      <c r="E30" s="62"/>
      <c r="F30" s="17">
        <f t="shared" ref="F30:F38" si="3">D30*E30</f>
        <v>0</v>
      </c>
    </row>
    <row r="31" spans="1:6" x14ac:dyDescent="0.3">
      <c r="A31" s="2">
        <v>2</v>
      </c>
      <c r="B31" s="1" t="s">
        <v>8</v>
      </c>
      <c r="C31" s="1" t="s">
        <v>7</v>
      </c>
      <c r="D31" s="26">
        <f>D11+D14</f>
        <v>18.48</v>
      </c>
      <c r="E31" s="62"/>
      <c r="F31" s="17">
        <f t="shared" si="3"/>
        <v>0</v>
      </c>
    </row>
    <row r="32" spans="1:6" x14ac:dyDescent="0.3">
      <c r="A32" s="2">
        <v>3</v>
      </c>
      <c r="B32" s="1" t="s">
        <v>37</v>
      </c>
      <c r="C32" s="1" t="s">
        <v>14</v>
      </c>
      <c r="D32" s="25">
        <v>14</v>
      </c>
      <c r="E32" s="62"/>
      <c r="F32" s="17">
        <f t="shared" si="3"/>
        <v>0</v>
      </c>
    </row>
    <row r="33" spans="1:6" x14ac:dyDescent="0.3">
      <c r="A33" s="2">
        <v>4</v>
      </c>
      <c r="B33" s="1" t="s">
        <v>39</v>
      </c>
      <c r="C33" s="1" t="s">
        <v>5</v>
      </c>
      <c r="D33" s="25">
        <f>D12</f>
        <v>92</v>
      </c>
      <c r="E33" s="62"/>
      <c r="F33" s="17">
        <f t="shared" si="3"/>
        <v>0</v>
      </c>
    </row>
    <row r="34" spans="1:6" x14ac:dyDescent="0.3">
      <c r="A34" s="2">
        <v>5</v>
      </c>
      <c r="B34" s="1" t="s">
        <v>47</v>
      </c>
      <c r="C34" s="1" t="s">
        <v>5</v>
      </c>
      <c r="D34" s="25">
        <f>D13</f>
        <v>60</v>
      </c>
      <c r="E34" s="62"/>
      <c r="F34" s="17">
        <f t="shared" si="3"/>
        <v>0</v>
      </c>
    </row>
    <row r="35" spans="1:6" x14ac:dyDescent="0.3">
      <c r="A35" s="2">
        <v>6</v>
      </c>
      <c r="B35" s="1" t="s">
        <v>12</v>
      </c>
      <c r="C35" s="1" t="s">
        <v>5</v>
      </c>
      <c r="D35" s="25">
        <f>D9</f>
        <v>620</v>
      </c>
      <c r="E35" s="62"/>
      <c r="F35" s="17">
        <f t="shared" si="3"/>
        <v>0</v>
      </c>
    </row>
    <row r="36" spans="1:6" x14ac:dyDescent="0.3">
      <c r="A36" s="2">
        <v>7</v>
      </c>
      <c r="B36" s="1" t="s">
        <v>13</v>
      </c>
      <c r="C36" s="1" t="s">
        <v>5</v>
      </c>
      <c r="D36" s="25">
        <f>D10</f>
        <v>620</v>
      </c>
      <c r="E36" s="62"/>
      <c r="F36" s="17">
        <f t="shared" si="3"/>
        <v>0</v>
      </c>
    </row>
    <row r="37" spans="1:6" x14ac:dyDescent="0.3">
      <c r="A37" s="2">
        <v>8</v>
      </c>
      <c r="B37" s="1" t="s">
        <v>68</v>
      </c>
      <c r="C37" s="1" t="s">
        <v>7</v>
      </c>
      <c r="D37" s="25">
        <f>D14</f>
        <v>6.080000000000001</v>
      </c>
      <c r="E37" s="62"/>
      <c r="F37" s="17">
        <f t="shared" si="3"/>
        <v>0</v>
      </c>
    </row>
    <row r="38" spans="1:6" x14ac:dyDescent="0.3">
      <c r="A38" s="2">
        <v>9</v>
      </c>
      <c r="B38" s="1" t="s">
        <v>48</v>
      </c>
      <c r="C38" s="1" t="s">
        <v>14</v>
      </c>
      <c r="D38" s="25">
        <f>D15</f>
        <v>14</v>
      </c>
      <c r="E38" s="62"/>
      <c r="F38" s="17">
        <f t="shared" si="3"/>
        <v>0</v>
      </c>
    </row>
    <row r="39" spans="1:6" x14ac:dyDescent="0.3">
      <c r="A39" s="9" t="s">
        <v>55</v>
      </c>
      <c r="B39" s="8"/>
      <c r="C39" s="8"/>
      <c r="D39" s="8"/>
      <c r="E39" s="78"/>
      <c r="F39" s="8"/>
    </row>
    <row r="40" spans="1:6" x14ac:dyDescent="0.3">
      <c r="A40" s="2">
        <v>10</v>
      </c>
      <c r="B40" s="1" t="s">
        <v>69</v>
      </c>
      <c r="C40" s="1" t="s">
        <v>5</v>
      </c>
      <c r="D40" s="25">
        <f>D17</f>
        <v>10</v>
      </c>
      <c r="E40" s="62"/>
      <c r="F40" s="17">
        <f t="shared" ref="F40:F52" si="4">D40*E40</f>
        <v>0</v>
      </c>
    </row>
    <row r="41" spans="1:6" x14ac:dyDescent="0.3">
      <c r="A41" s="2">
        <v>11</v>
      </c>
      <c r="B41" s="1" t="s">
        <v>70</v>
      </c>
      <c r="C41" s="1" t="s">
        <v>5</v>
      </c>
      <c r="D41" s="25">
        <f>D18</f>
        <v>630</v>
      </c>
      <c r="E41" s="62"/>
      <c r="F41" s="17">
        <f t="shared" si="4"/>
        <v>0</v>
      </c>
    </row>
    <row r="42" spans="1:6" x14ac:dyDescent="0.3">
      <c r="A42" s="2">
        <v>12</v>
      </c>
      <c r="B42" s="1" t="s">
        <v>17</v>
      </c>
      <c r="C42" s="1" t="s">
        <v>5</v>
      </c>
      <c r="D42" s="25">
        <f>D12*1</f>
        <v>92</v>
      </c>
      <c r="E42" s="62"/>
      <c r="F42" s="17">
        <f t="shared" si="4"/>
        <v>0</v>
      </c>
    </row>
    <row r="43" spans="1:6" x14ac:dyDescent="0.3">
      <c r="A43" s="2">
        <v>13</v>
      </c>
      <c r="B43" s="1" t="s">
        <v>15</v>
      </c>
      <c r="C43" s="1" t="s">
        <v>14</v>
      </c>
      <c r="D43" s="25">
        <f>D19</f>
        <v>13</v>
      </c>
      <c r="E43" s="62"/>
      <c r="F43" s="17">
        <f t="shared" si="4"/>
        <v>0</v>
      </c>
    </row>
    <row r="44" spans="1:6" x14ac:dyDescent="0.3">
      <c r="A44" s="2">
        <v>14</v>
      </c>
      <c r="B44" s="1" t="s">
        <v>19</v>
      </c>
      <c r="C44" s="1" t="s">
        <v>14</v>
      </c>
      <c r="D44" s="25">
        <f>D20+D21</f>
        <v>10</v>
      </c>
      <c r="E44" s="62"/>
      <c r="F44" s="17">
        <f t="shared" si="4"/>
        <v>0</v>
      </c>
    </row>
    <row r="45" spans="1:6" x14ac:dyDescent="0.3">
      <c r="A45" s="2">
        <v>15</v>
      </c>
      <c r="B45" s="1" t="s">
        <v>23</v>
      </c>
      <c r="C45" s="1" t="s">
        <v>14</v>
      </c>
      <c r="D45" s="25">
        <f>D22</f>
        <v>0</v>
      </c>
      <c r="E45" s="62"/>
      <c r="F45" s="17">
        <f t="shared" si="4"/>
        <v>0</v>
      </c>
    </row>
    <row r="46" spans="1:6" x14ac:dyDescent="0.3">
      <c r="A46" s="2">
        <v>16</v>
      </c>
      <c r="B46" s="1" t="s">
        <v>49</v>
      </c>
      <c r="C46" s="1" t="s">
        <v>14</v>
      </c>
      <c r="D46" s="25">
        <f>D23</f>
        <v>14</v>
      </c>
      <c r="E46" s="62"/>
      <c r="F46" s="17">
        <f t="shared" si="4"/>
        <v>0</v>
      </c>
    </row>
    <row r="47" spans="1:6" x14ac:dyDescent="0.3">
      <c r="A47" s="2">
        <v>17</v>
      </c>
      <c r="B47" s="1" t="s">
        <v>79</v>
      </c>
      <c r="C47" s="1" t="s">
        <v>5</v>
      </c>
      <c r="D47" s="25">
        <f>D18</f>
        <v>630</v>
      </c>
      <c r="E47" s="62"/>
      <c r="F47" s="17">
        <f t="shared" si="4"/>
        <v>0</v>
      </c>
    </row>
    <row r="48" spans="1:6" x14ac:dyDescent="0.3">
      <c r="A48" s="2">
        <v>18</v>
      </c>
      <c r="B48" s="1" t="s">
        <v>32</v>
      </c>
      <c r="C48" s="1" t="s">
        <v>33</v>
      </c>
      <c r="D48" s="25">
        <v>4</v>
      </c>
      <c r="E48" s="62"/>
      <c r="F48" s="17">
        <f t="shared" si="4"/>
        <v>0</v>
      </c>
    </row>
    <row r="49" spans="1:6" x14ac:dyDescent="0.3">
      <c r="A49" s="2">
        <v>19</v>
      </c>
      <c r="B49" s="1" t="s">
        <v>41</v>
      </c>
      <c r="C49" s="1" t="s">
        <v>5</v>
      </c>
      <c r="D49" s="25">
        <f>D17*7</f>
        <v>70</v>
      </c>
      <c r="E49" s="62"/>
      <c r="F49" s="17">
        <f t="shared" si="4"/>
        <v>0</v>
      </c>
    </row>
    <row r="50" spans="1:6" x14ac:dyDescent="0.3">
      <c r="A50" s="2">
        <v>20</v>
      </c>
      <c r="B50" s="1" t="s">
        <v>34</v>
      </c>
      <c r="C50" s="1" t="s">
        <v>33</v>
      </c>
      <c r="D50" s="25">
        <v>0</v>
      </c>
      <c r="E50" s="62"/>
      <c r="F50" s="17">
        <f t="shared" si="4"/>
        <v>0</v>
      </c>
    </row>
    <row r="51" spans="1:6" ht="28.8" x14ac:dyDescent="0.3">
      <c r="A51" s="2">
        <v>21</v>
      </c>
      <c r="B51" s="1" t="s">
        <v>83</v>
      </c>
      <c r="C51" s="1" t="s">
        <v>6</v>
      </c>
      <c r="D51" s="25">
        <v>8</v>
      </c>
      <c r="E51" s="62"/>
      <c r="F51" s="17">
        <f t="shared" si="4"/>
        <v>0</v>
      </c>
    </row>
    <row r="52" spans="1:6" x14ac:dyDescent="0.3">
      <c r="A52" s="2">
        <v>22</v>
      </c>
      <c r="B52" s="1" t="s">
        <v>84</v>
      </c>
      <c r="C52" s="1" t="s">
        <v>10</v>
      </c>
      <c r="D52" s="25">
        <v>20</v>
      </c>
      <c r="E52" s="62"/>
      <c r="F52" s="17">
        <f t="shared" si="4"/>
        <v>0</v>
      </c>
    </row>
    <row r="53" spans="1:6" x14ac:dyDescent="0.3">
      <c r="A53" s="9" t="s">
        <v>28</v>
      </c>
      <c r="B53" s="8"/>
      <c r="C53" s="8"/>
      <c r="D53" s="8"/>
      <c r="E53" s="78"/>
      <c r="F53" s="8"/>
    </row>
    <row r="54" spans="1:6" x14ac:dyDescent="0.3">
      <c r="A54" s="2">
        <v>23</v>
      </c>
      <c r="B54" s="1" t="s">
        <v>24</v>
      </c>
      <c r="C54" s="1" t="s">
        <v>10</v>
      </c>
      <c r="D54" s="25">
        <v>25</v>
      </c>
      <c r="E54" s="62"/>
      <c r="F54" s="17">
        <f t="shared" ref="F54:F58" si="5">D54*E54</f>
        <v>0</v>
      </c>
    </row>
    <row r="55" spans="1:6" x14ac:dyDescent="0.3">
      <c r="A55" s="2">
        <v>24</v>
      </c>
      <c r="B55" s="1" t="s">
        <v>42</v>
      </c>
      <c r="C55" s="1" t="s">
        <v>5</v>
      </c>
      <c r="D55" s="25">
        <f>D9</f>
        <v>620</v>
      </c>
      <c r="E55" s="62"/>
      <c r="F55" s="17">
        <f t="shared" si="5"/>
        <v>0</v>
      </c>
    </row>
    <row r="56" spans="1:6" x14ac:dyDescent="0.3">
      <c r="A56" s="2">
        <v>25</v>
      </c>
      <c r="B56" s="1" t="s">
        <v>35</v>
      </c>
      <c r="C56" s="1" t="s">
        <v>14</v>
      </c>
      <c r="D56" s="25">
        <v>7</v>
      </c>
      <c r="E56" s="62"/>
      <c r="F56" s="17">
        <f t="shared" si="5"/>
        <v>0</v>
      </c>
    </row>
    <row r="57" spans="1:6" x14ac:dyDescent="0.3">
      <c r="A57" s="2">
        <v>26</v>
      </c>
      <c r="B57" s="1" t="s">
        <v>11</v>
      </c>
      <c r="C57" s="1" t="s">
        <v>6</v>
      </c>
      <c r="D57" s="25">
        <v>1</v>
      </c>
      <c r="E57" s="62"/>
      <c r="F57" s="17">
        <f t="shared" ref="F57" si="6">D57*E57</f>
        <v>0</v>
      </c>
    </row>
    <row r="58" spans="1:6" ht="15" thickBot="1" x14ac:dyDescent="0.35">
      <c r="A58" s="2">
        <v>27</v>
      </c>
      <c r="B58" s="1" t="s">
        <v>185</v>
      </c>
      <c r="C58" s="1" t="s">
        <v>6</v>
      </c>
      <c r="D58" s="25">
        <v>1</v>
      </c>
      <c r="E58" s="62"/>
      <c r="F58" s="17">
        <f t="shared" si="5"/>
        <v>0</v>
      </c>
    </row>
    <row r="59" spans="1:6" ht="15" thickBot="1" x14ac:dyDescent="0.35">
      <c r="A59" s="4"/>
      <c r="B59" s="5"/>
      <c r="C59" s="5"/>
      <c r="D59" s="24"/>
      <c r="E59" s="5"/>
      <c r="F59" s="5"/>
    </row>
    <row r="60" spans="1:6" x14ac:dyDescent="0.3">
      <c r="E60" s="19" t="s">
        <v>52</v>
      </c>
      <c r="F60" s="20">
        <f>SUM(F8:F59)</f>
        <v>0</v>
      </c>
    </row>
    <row r="61" spans="1:6" x14ac:dyDescent="0.3">
      <c r="A61" s="67" t="s">
        <v>44</v>
      </c>
      <c r="B61" s="67"/>
      <c r="C61" s="67"/>
      <c r="D61" s="67"/>
    </row>
    <row r="62" spans="1:6" ht="30.6" customHeight="1" x14ac:dyDescent="0.3">
      <c r="A62" s="69" t="s">
        <v>101</v>
      </c>
      <c r="B62" s="69"/>
      <c r="C62" s="69"/>
      <c r="D62" s="69"/>
    </row>
  </sheetData>
  <sheetProtection algorithmName="SHA-512" hashValue="/GbEM9LJl63bw9x183eeQ4JG2acJncKON/LLJbKdKI7cvts3uiC8/3Pjy6v2/WWnmwswSyK0OAMoDQ4ta+61Pg==" saltValue="tpi4Hrc8ttMsGny/scgDYw==" spinCount="100000" sheet="1" objects="1" scenarios="1"/>
  <mergeCells count="6">
    <mergeCell ref="A62:D62"/>
    <mergeCell ref="A2:D2"/>
    <mergeCell ref="A3:D3"/>
    <mergeCell ref="A5:D5"/>
    <mergeCell ref="A27:D27"/>
    <mergeCell ref="A61:D61"/>
  </mergeCells>
  <pageMargins left="0.7" right="0.7" top="0.78740157499999996" bottom="0.78740157499999996" header="0.3" footer="0.3"/>
  <pageSetup paperSize="9" scale="71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362B-A47F-48AD-9797-FDF344D41334}">
  <dimension ref="A1:F91"/>
  <sheetViews>
    <sheetView view="pageBreakPreview" zoomScaleNormal="100" zoomScaleSheetLayoutView="100" workbookViewId="0">
      <selection activeCell="B14" sqref="B14"/>
    </sheetView>
  </sheetViews>
  <sheetFormatPr defaultRowHeight="14.4" x14ac:dyDescent="0.3"/>
  <cols>
    <col min="1" max="1" width="5.77734375" customWidth="1"/>
    <col min="2" max="2" width="74.44140625" customWidth="1"/>
    <col min="3" max="3" width="8.21875" customWidth="1"/>
    <col min="4" max="4" width="7.88671875" customWidth="1"/>
    <col min="5" max="5" width="14" bestFit="1" customWidth="1"/>
    <col min="6" max="6" width="12.5546875" bestFit="1" customWidth="1"/>
  </cols>
  <sheetData>
    <row r="1" spans="1:6" x14ac:dyDescent="0.3">
      <c r="C1" s="33" t="s">
        <v>100</v>
      </c>
      <c r="D1" s="32" t="s">
        <v>150</v>
      </c>
    </row>
    <row r="2" spans="1:6" ht="39" customHeight="1" x14ac:dyDescent="0.3">
      <c r="A2" s="65" t="s">
        <v>77</v>
      </c>
      <c r="B2" s="70"/>
      <c r="C2" s="70"/>
      <c r="D2" s="70"/>
    </row>
    <row r="3" spans="1:6" ht="21" x14ac:dyDescent="0.4">
      <c r="A3" s="71" t="s">
        <v>92</v>
      </c>
      <c r="B3" s="71"/>
      <c r="C3" s="71"/>
      <c r="D3" s="71"/>
    </row>
    <row r="4" spans="1:6" ht="4.5" customHeight="1" thickBot="1" x14ac:dyDescent="0.35"/>
    <row r="5" spans="1:6" ht="15" thickBot="1" x14ac:dyDescent="0.35">
      <c r="A5" s="72" t="s">
        <v>18</v>
      </c>
      <c r="B5" s="73"/>
      <c r="C5" s="73"/>
      <c r="D5" s="74"/>
      <c r="E5" s="12"/>
      <c r="F5" s="13"/>
    </row>
    <row r="6" spans="1:6" x14ac:dyDescent="0.3">
      <c r="A6" s="6" t="s">
        <v>3</v>
      </c>
      <c r="B6" s="7" t="s">
        <v>2</v>
      </c>
      <c r="C6" s="7" t="s">
        <v>4</v>
      </c>
      <c r="D6" s="21" t="s">
        <v>1</v>
      </c>
      <c r="E6" s="14" t="s">
        <v>50</v>
      </c>
      <c r="F6" s="15" t="s">
        <v>51</v>
      </c>
    </row>
    <row r="7" spans="1:6" ht="5.4" customHeight="1" x14ac:dyDescent="0.3">
      <c r="A7" s="10"/>
      <c r="B7" s="11"/>
      <c r="C7" s="11"/>
      <c r="D7" s="22"/>
      <c r="E7" s="11"/>
      <c r="F7" s="16"/>
    </row>
    <row r="8" spans="1:6" x14ac:dyDescent="0.3">
      <c r="A8" s="9" t="s">
        <v>38</v>
      </c>
      <c r="B8" s="8"/>
      <c r="C8" s="8"/>
      <c r="D8" s="8"/>
      <c r="E8" s="8"/>
    </row>
    <row r="9" spans="1:6" x14ac:dyDescent="0.3">
      <c r="A9" s="2">
        <v>1</v>
      </c>
      <c r="B9" s="1" t="s">
        <v>12</v>
      </c>
      <c r="C9" s="1" t="s">
        <v>5</v>
      </c>
      <c r="D9" s="25">
        <v>415</v>
      </c>
      <c r="E9" s="62"/>
      <c r="F9" s="17">
        <f>D9*E9</f>
        <v>0</v>
      </c>
    </row>
    <row r="10" spans="1:6" x14ac:dyDescent="0.3">
      <c r="A10" s="2">
        <v>2</v>
      </c>
      <c r="B10" s="1" t="s">
        <v>53</v>
      </c>
      <c r="C10" s="1" t="s">
        <v>5</v>
      </c>
      <c r="D10" s="25">
        <f>D9</f>
        <v>415</v>
      </c>
      <c r="E10" s="62"/>
      <c r="F10" s="17">
        <f t="shared" ref="F10:F17" si="0">D10*E10</f>
        <v>0</v>
      </c>
    </row>
    <row r="11" spans="1:6" x14ac:dyDescent="0.3">
      <c r="A11" s="2">
        <v>3</v>
      </c>
      <c r="B11" s="1" t="s">
        <v>89</v>
      </c>
      <c r="C11" s="1" t="s">
        <v>7</v>
      </c>
      <c r="D11" s="26">
        <f>D9*0.2*0.1</f>
        <v>8.3000000000000007</v>
      </c>
      <c r="E11" s="62"/>
      <c r="F11" s="17">
        <f t="shared" si="0"/>
        <v>0</v>
      </c>
    </row>
    <row r="12" spans="1:6" x14ac:dyDescent="0.3">
      <c r="A12" s="2">
        <v>4</v>
      </c>
      <c r="B12" s="1" t="s">
        <v>22</v>
      </c>
      <c r="C12" s="1" t="s">
        <v>5</v>
      </c>
      <c r="D12" s="25">
        <f>30+53</f>
        <v>83</v>
      </c>
      <c r="E12" s="62"/>
      <c r="F12" s="17">
        <f t="shared" si="0"/>
        <v>0</v>
      </c>
    </row>
    <row r="13" spans="1:6" x14ac:dyDescent="0.3">
      <c r="A13" s="2">
        <v>5</v>
      </c>
      <c r="B13" s="1" t="s">
        <v>9</v>
      </c>
      <c r="C13" s="23" t="s">
        <v>5</v>
      </c>
      <c r="D13" s="25">
        <v>35</v>
      </c>
      <c r="E13" s="62"/>
      <c r="F13" s="17">
        <f t="shared" si="0"/>
        <v>0</v>
      </c>
    </row>
    <row r="14" spans="1:6" x14ac:dyDescent="0.3">
      <c r="A14" s="2">
        <v>6</v>
      </c>
      <c r="B14" s="1" t="s">
        <v>91</v>
      </c>
      <c r="C14" s="1" t="s">
        <v>7</v>
      </c>
      <c r="D14" s="26">
        <f>(D12+D13)*0.2*0.2+(D26+D27)*0.3</f>
        <v>6.2200000000000006</v>
      </c>
      <c r="E14" s="62"/>
      <c r="F14" s="17">
        <f t="shared" si="0"/>
        <v>0</v>
      </c>
    </row>
    <row r="15" spans="1:6" x14ac:dyDescent="0.3">
      <c r="A15" s="2">
        <v>7</v>
      </c>
      <c r="B15" s="1" t="s">
        <v>54</v>
      </c>
      <c r="C15" s="1" t="s">
        <v>7</v>
      </c>
      <c r="D15" s="26">
        <f>D36*0.35*0.2</f>
        <v>2.94</v>
      </c>
      <c r="E15" s="62"/>
      <c r="F15" s="17">
        <f t="shared" si="0"/>
        <v>0</v>
      </c>
    </row>
    <row r="16" spans="1:6" x14ac:dyDescent="0.3">
      <c r="A16" s="2">
        <v>8</v>
      </c>
      <c r="B16" s="1" t="s">
        <v>48</v>
      </c>
      <c r="C16" s="1" t="s">
        <v>14</v>
      </c>
      <c r="D16" s="25">
        <v>12</v>
      </c>
      <c r="E16" s="62"/>
      <c r="F16" s="17">
        <f t="shared" si="0"/>
        <v>0</v>
      </c>
    </row>
    <row r="17" spans="1:6" x14ac:dyDescent="0.3">
      <c r="A17" s="2">
        <v>9</v>
      </c>
      <c r="B17" s="1" t="s">
        <v>71</v>
      </c>
      <c r="C17" s="1" t="s">
        <v>6</v>
      </c>
      <c r="D17" s="25">
        <v>1</v>
      </c>
      <c r="E17" s="62"/>
      <c r="F17" s="17">
        <f t="shared" si="0"/>
        <v>0</v>
      </c>
    </row>
    <row r="18" spans="1:6" x14ac:dyDescent="0.3">
      <c r="A18" s="10" t="s">
        <v>55</v>
      </c>
      <c r="B18" s="8"/>
      <c r="C18" s="8"/>
      <c r="D18" s="27"/>
      <c r="E18" s="78"/>
      <c r="F18" s="8"/>
    </row>
    <row r="19" spans="1:6" x14ac:dyDescent="0.3">
      <c r="A19" s="2">
        <v>10</v>
      </c>
      <c r="B19" s="1" t="s">
        <v>57</v>
      </c>
      <c r="C19" s="1" t="s">
        <v>5</v>
      </c>
      <c r="D19" s="25">
        <v>260</v>
      </c>
      <c r="E19" s="62"/>
      <c r="F19" s="17">
        <f t="shared" ref="F19:F29" si="1">D19*E19</f>
        <v>0</v>
      </c>
    </row>
    <row r="20" spans="1:6" x14ac:dyDescent="0.3">
      <c r="A20" s="2">
        <v>11</v>
      </c>
      <c r="B20" s="1" t="s">
        <v>56</v>
      </c>
      <c r="C20" s="1" t="s">
        <v>5</v>
      </c>
      <c r="D20" s="25">
        <v>425</v>
      </c>
      <c r="E20" s="62"/>
      <c r="F20" s="17">
        <f t="shared" si="1"/>
        <v>0</v>
      </c>
    </row>
    <row r="21" spans="1:6" x14ac:dyDescent="0.3">
      <c r="A21" s="2">
        <v>12</v>
      </c>
      <c r="B21" s="1" t="s">
        <v>15</v>
      </c>
      <c r="C21" s="1" t="s">
        <v>14</v>
      </c>
      <c r="D21" s="25">
        <f>ROUND(D20/50,0)</f>
        <v>9</v>
      </c>
      <c r="E21" s="62"/>
      <c r="F21" s="17">
        <f t="shared" si="1"/>
        <v>0</v>
      </c>
    </row>
    <row r="22" spans="1:6" x14ac:dyDescent="0.3">
      <c r="A22" s="2">
        <v>13</v>
      </c>
      <c r="B22" s="1" t="s">
        <v>16</v>
      </c>
      <c r="C22" s="1" t="s">
        <v>14</v>
      </c>
      <c r="D22" s="25">
        <v>3</v>
      </c>
      <c r="E22" s="62"/>
      <c r="F22" s="17">
        <f t="shared" si="1"/>
        <v>0</v>
      </c>
    </row>
    <row r="23" spans="1:6" x14ac:dyDescent="0.3">
      <c r="A23" s="2">
        <v>14</v>
      </c>
      <c r="B23" s="1" t="s">
        <v>21</v>
      </c>
      <c r="C23" s="1" t="s">
        <v>14</v>
      </c>
      <c r="D23" s="25">
        <v>3</v>
      </c>
      <c r="E23" s="62"/>
      <c r="F23" s="17">
        <f t="shared" si="1"/>
        <v>0</v>
      </c>
    </row>
    <row r="24" spans="1:6" x14ac:dyDescent="0.3">
      <c r="A24" s="2">
        <v>15</v>
      </c>
      <c r="B24" s="1" t="s">
        <v>23</v>
      </c>
      <c r="C24" s="1" t="s">
        <v>14</v>
      </c>
      <c r="D24" s="25">
        <f>3*7</f>
        <v>21</v>
      </c>
      <c r="E24" s="62"/>
      <c r="F24" s="17">
        <f t="shared" si="1"/>
        <v>0</v>
      </c>
    </row>
    <row r="25" spans="1:6" x14ac:dyDescent="0.3">
      <c r="A25" s="2">
        <v>16</v>
      </c>
      <c r="B25" s="1" t="s">
        <v>46</v>
      </c>
      <c r="C25" s="1" t="s">
        <v>14</v>
      </c>
      <c r="D25" s="25">
        <f>2*7</f>
        <v>14</v>
      </c>
      <c r="E25" s="62"/>
      <c r="F25" s="17">
        <f t="shared" si="1"/>
        <v>0</v>
      </c>
    </row>
    <row r="26" spans="1:6" x14ac:dyDescent="0.3">
      <c r="A26" s="2">
        <v>17</v>
      </c>
      <c r="B26" s="1" t="s">
        <v>95</v>
      </c>
      <c r="C26" s="1" t="s">
        <v>14</v>
      </c>
      <c r="D26" s="25">
        <v>4</v>
      </c>
      <c r="E26" s="62"/>
      <c r="F26" s="17">
        <f t="shared" si="1"/>
        <v>0</v>
      </c>
    </row>
    <row r="27" spans="1:6" x14ac:dyDescent="0.3">
      <c r="A27" s="2">
        <v>18</v>
      </c>
      <c r="B27" s="1" t="s">
        <v>96</v>
      </c>
      <c r="C27" s="1" t="s">
        <v>14</v>
      </c>
      <c r="D27" s="25">
        <v>1</v>
      </c>
      <c r="E27" s="62"/>
      <c r="F27" s="17">
        <f t="shared" si="1"/>
        <v>0</v>
      </c>
    </row>
    <row r="28" spans="1:6" x14ac:dyDescent="0.3">
      <c r="A28" s="2">
        <v>19</v>
      </c>
      <c r="B28" s="1" t="s">
        <v>97</v>
      </c>
      <c r="C28" s="1" t="s">
        <v>14</v>
      </c>
      <c r="D28" s="25">
        <v>5</v>
      </c>
      <c r="E28" s="62"/>
      <c r="F28" s="17">
        <f t="shared" si="1"/>
        <v>0</v>
      </c>
    </row>
    <row r="29" spans="1:6" x14ac:dyDescent="0.3">
      <c r="A29" s="2">
        <v>20</v>
      </c>
      <c r="B29" s="1" t="s">
        <v>27</v>
      </c>
      <c r="C29" s="1" t="s">
        <v>6</v>
      </c>
      <c r="D29" s="25">
        <v>1</v>
      </c>
      <c r="E29" s="62"/>
      <c r="F29" s="17">
        <f t="shared" si="1"/>
        <v>0</v>
      </c>
    </row>
    <row r="30" spans="1:6" ht="15" thickBot="1" x14ac:dyDescent="0.35">
      <c r="A30" s="75" t="s">
        <v>20</v>
      </c>
      <c r="B30" s="76"/>
      <c r="C30" s="76"/>
      <c r="D30" s="77"/>
      <c r="E30" s="79"/>
      <c r="F30" s="18"/>
    </row>
    <row r="31" spans="1:6" x14ac:dyDescent="0.3">
      <c r="A31" s="30" t="s">
        <v>3</v>
      </c>
      <c r="B31" s="31" t="s">
        <v>2</v>
      </c>
      <c r="C31" s="31" t="s">
        <v>4</v>
      </c>
      <c r="D31" s="15" t="s">
        <v>1</v>
      </c>
      <c r="E31" s="80" t="s">
        <v>50</v>
      </c>
      <c r="F31" s="31" t="s">
        <v>51</v>
      </c>
    </row>
    <row r="32" spans="1:6" x14ac:dyDescent="0.3">
      <c r="A32" s="28" t="s">
        <v>38</v>
      </c>
      <c r="B32" s="29"/>
      <c r="C32" s="29"/>
      <c r="D32" s="29"/>
      <c r="E32" s="81"/>
      <c r="F32" s="29"/>
    </row>
    <row r="33" spans="1:6" x14ac:dyDescent="0.3">
      <c r="A33" s="2">
        <v>1</v>
      </c>
      <c r="B33" s="1" t="s">
        <v>25</v>
      </c>
      <c r="C33" s="1" t="s">
        <v>6</v>
      </c>
      <c r="D33" s="25">
        <v>1</v>
      </c>
      <c r="E33" s="62"/>
      <c r="F33" s="17">
        <f t="shared" ref="F33:F65" si="2">D33*E33</f>
        <v>0</v>
      </c>
    </row>
    <row r="34" spans="1:6" x14ac:dyDescent="0.3">
      <c r="A34" s="2">
        <v>2</v>
      </c>
      <c r="B34" s="1" t="s">
        <v>58</v>
      </c>
      <c r="C34" s="1" t="s">
        <v>59</v>
      </c>
      <c r="D34" s="25">
        <v>2</v>
      </c>
      <c r="E34" s="62"/>
      <c r="F34" s="17">
        <f t="shared" si="2"/>
        <v>0</v>
      </c>
    </row>
    <row r="35" spans="1:6" x14ac:dyDescent="0.3">
      <c r="A35" s="2">
        <v>3</v>
      </c>
      <c r="B35" s="1" t="s">
        <v>26</v>
      </c>
      <c r="C35" s="1" t="s">
        <v>5</v>
      </c>
      <c r="D35" s="25">
        <f>D9</f>
        <v>415</v>
      </c>
      <c r="E35" s="62"/>
      <c r="F35" s="17">
        <f t="shared" si="2"/>
        <v>0</v>
      </c>
    </row>
    <row r="36" spans="1:6" ht="28.8" x14ac:dyDescent="0.3">
      <c r="A36" s="2">
        <v>4</v>
      </c>
      <c r="B36" s="1" t="s">
        <v>62</v>
      </c>
      <c r="C36" s="1" t="s">
        <v>5</v>
      </c>
      <c r="D36" s="25">
        <v>42</v>
      </c>
      <c r="E36" s="62"/>
      <c r="F36" s="17">
        <f t="shared" si="2"/>
        <v>0</v>
      </c>
    </row>
    <row r="37" spans="1:6" ht="28.8" x14ac:dyDescent="0.3">
      <c r="A37" s="2">
        <v>5</v>
      </c>
      <c r="B37" s="1" t="s">
        <v>60</v>
      </c>
      <c r="C37" s="1" t="s">
        <v>5</v>
      </c>
      <c r="D37" s="25">
        <v>180</v>
      </c>
      <c r="E37" s="62"/>
      <c r="F37" s="17">
        <f t="shared" si="2"/>
        <v>0</v>
      </c>
    </row>
    <row r="38" spans="1:6" ht="28.8" x14ac:dyDescent="0.3">
      <c r="A38" s="2">
        <v>6</v>
      </c>
      <c r="B38" s="1" t="s">
        <v>85</v>
      </c>
      <c r="C38" s="1" t="s">
        <v>5</v>
      </c>
      <c r="D38" s="25">
        <v>80</v>
      </c>
      <c r="E38" s="62"/>
      <c r="F38" s="17">
        <f t="shared" si="2"/>
        <v>0</v>
      </c>
    </row>
    <row r="39" spans="1:6" ht="28.8" x14ac:dyDescent="0.3">
      <c r="A39" s="2">
        <v>7</v>
      </c>
      <c r="B39" s="1" t="s">
        <v>86</v>
      </c>
      <c r="C39" s="1" t="s">
        <v>5</v>
      </c>
      <c r="D39" s="25">
        <v>70</v>
      </c>
      <c r="E39" s="62"/>
      <c r="F39" s="17">
        <f t="shared" si="2"/>
        <v>0</v>
      </c>
    </row>
    <row r="40" spans="1:6" ht="28.8" x14ac:dyDescent="0.3">
      <c r="A40" s="2">
        <v>8</v>
      </c>
      <c r="B40" s="1" t="s">
        <v>61</v>
      </c>
      <c r="C40" s="1" t="s">
        <v>5</v>
      </c>
      <c r="D40" s="25">
        <v>53</v>
      </c>
      <c r="E40" s="62"/>
      <c r="F40" s="17">
        <f t="shared" si="2"/>
        <v>0</v>
      </c>
    </row>
    <row r="41" spans="1:6" x14ac:dyDescent="0.3">
      <c r="A41" s="2">
        <v>9</v>
      </c>
      <c r="B41" s="1" t="s">
        <v>90</v>
      </c>
      <c r="C41" s="1" t="s">
        <v>7</v>
      </c>
      <c r="D41" s="26">
        <f>D11</f>
        <v>8.3000000000000007</v>
      </c>
      <c r="E41" s="62"/>
      <c r="F41" s="17">
        <f t="shared" si="2"/>
        <v>0</v>
      </c>
    </row>
    <row r="42" spans="1:6" ht="28.8" x14ac:dyDescent="0.3">
      <c r="A42" s="2">
        <v>10</v>
      </c>
      <c r="B42" s="1" t="s">
        <v>87</v>
      </c>
      <c r="C42" s="1" t="s">
        <v>7</v>
      </c>
      <c r="D42" s="26">
        <f>5*1+5*1.8*1.2*1</f>
        <v>15.799999999999999</v>
      </c>
      <c r="E42" s="62"/>
      <c r="F42" s="17">
        <f t="shared" si="2"/>
        <v>0</v>
      </c>
    </row>
    <row r="43" spans="1:6" x14ac:dyDescent="0.3">
      <c r="A43" s="2">
        <v>11</v>
      </c>
      <c r="B43" s="1" t="s">
        <v>72</v>
      </c>
      <c r="C43" s="1" t="s">
        <v>7</v>
      </c>
      <c r="D43" s="26">
        <f>(5*1.8*1.2*1)+(53*0.5*1.2)</f>
        <v>42.599999999999994</v>
      </c>
      <c r="E43" s="62"/>
      <c r="F43" s="17">
        <f t="shared" si="2"/>
        <v>0</v>
      </c>
    </row>
    <row r="44" spans="1:6" x14ac:dyDescent="0.3">
      <c r="A44" s="2">
        <v>12</v>
      </c>
      <c r="B44" t="s">
        <v>88</v>
      </c>
      <c r="C44" s="1" t="s">
        <v>7</v>
      </c>
      <c r="D44" s="26">
        <f>D43</f>
        <v>42.599999999999994</v>
      </c>
      <c r="E44" s="62"/>
      <c r="F44" s="17">
        <f t="shared" si="2"/>
        <v>0</v>
      </c>
    </row>
    <row r="45" spans="1:6" x14ac:dyDescent="0.3">
      <c r="A45" s="2">
        <v>13</v>
      </c>
      <c r="B45" s="1" t="s">
        <v>29</v>
      </c>
      <c r="C45" s="1" t="s">
        <v>5</v>
      </c>
      <c r="D45" s="25">
        <f>2*70</f>
        <v>140</v>
      </c>
      <c r="E45" s="62"/>
      <c r="F45" s="17">
        <f t="shared" si="2"/>
        <v>0</v>
      </c>
    </row>
    <row r="46" spans="1:6" x14ac:dyDescent="0.3">
      <c r="A46" s="2">
        <v>14</v>
      </c>
      <c r="B46" s="1" t="s">
        <v>30</v>
      </c>
      <c r="C46" s="1" t="s">
        <v>5</v>
      </c>
      <c r="D46" s="25">
        <f>4*70</f>
        <v>280</v>
      </c>
      <c r="E46" s="62"/>
      <c r="F46" s="17">
        <f t="shared" si="2"/>
        <v>0</v>
      </c>
    </row>
    <row r="47" spans="1:6" x14ac:dyDescent="0.3">
      <c r="A47" s="2">
        <v>15</v>
      </c>
      <c r="B47" s="1" t="s">
        <v>31</v>
      </c>
      <c r="C47" s="1" t="s">
        <v>5</v>
      </c>
      <c r="D47" s="25">
        <f>2*70</f>
        <v>140</v>
      </c>
      <c r="E47" s="62"/>
      <c r="F47" s="17">
        <f t="shared" si="2"/>
        <v>0</v>
      </c>
    </row>
    <row r="48" spans="1:6" ht="28.8" x14ac:dyDescent="0.3">
      <c r="A48" s="2">
        <v>16</v>
      </c>
      <c r="B48" s="1" t="s">
        <v>76</v>
      </c>
      <c r="C48" s="1" t="s">
        <v>5</v>
      </c>
      <c r="D48" s="25">
        <f>4*2*2</f>
        <v>16</v>
      </c>
      <c r="E48" s="62"/>
      <c r="F48" s="17">
        <f t="shared" si="2"/>
        <v>0</v>
      </c>
    </row>
    <row r="49" spans="1:6" ht="28.8" x14ac:dyDescent="0.3">
      <c r="A49" s="2">
        <v>17</v>
      </c>
      <c r="B49" s="1" t="s">
        <v>75</v>
      </c>
      <c r="C49" s="1" t="s">
        <v>5</v>
      </c>
      <c r="D49" s="25">
        <f>D48</f>
        <v>16</v>
      </c>
      <c r="E49" s="62"/>
      <c r="F49" s="17">
        <f t="shared" si="2"/>
        <v>0</v>
      </c>
    </row>
    <row r="50" spans="1:6" ht="28.8" x14ac:dyDescent="0.3">
      <c r="A50" s="2">
        <v>18</v>
      </c>
      <c r="B50" s="1" t="s">
        <v>74</v>
      </c>
      <c r="C50" s="1" t="s">
        <v>5</v>
      </c>
      <c r="D50" s="25">
        <v>8</v>
      </c>
      <c r="E50" s="62"/>
      <c r="F50" s="17">
        <f t="shared" si="2"/>
        <v>0</v>
      </c>
    </row>
    <row r="51" spans="1:6" ht="28.8" x14ac:dyDescent="0.3">
      <c r="A51" s="2">
        <v>19</v>
      </c>
      <c r="B51" s="1" t="s">
        <v>73</v>
      </c>
      <c r="C51" s="1" t="s">
        <v>5</v>
      </c>
      <c r="D51" s="25">
        <f>D50</f>
        <v>8</v>
      </c>
      <c r="E51" s="62"/>
      <c r="F51" s="17">
        <f t="shared" si="2"/>
        <v>0</v>
      </c>
    </row>
    <row r="52" spans="1:6" ht="28.8" x14ac:dyDescent="0.3">
      <c r="A52" s="2">
        <v>20</v>
      </c>
      <c r="B52" s="1" t="s">
        <v>63</v>
      </c>
      <c r="C52" s="1" t="s">
        <v>43</v>
      </c>
      <c r="D52" s="26">
        <f>D37*1</f>
        <v>180</v>
      </c>
      <c r="E52" s="62"/>
      <c r="F52" s="17">
        <f t="shared" si="2"/>
        <v>0</v>
      </c>
    </row>
    <row r="53" spans="1:6" ht="28.8" x14ac:dyDescent="0.3">
      <c r="A53" s="2">
        <v>21</v>
      </c>
      <c r="B53" s="1" t="s">
        <v>94</v>
      </c>
      <c r="C53" s="1" t="s">
        <v>43</v>
      </c>
      <c r="D53" s="26">
        <f>D38*1+1*4</f>
        <v>84</v>
      </c>
      <c r="E53" s="62"/>
      <c r="F53" s="17">
        <f t="shared" si="2"/>
        <v>0</v>
      </c>
    </row>
    <row r="54" spans="1:6" ht="28.8" x14ac:dyDescent="0.3">
      <c r="A54" s="2">
        <v>22</v>
      </c>
      <c r="B54" s="1" t="s">
        <v>93</v>
      </c>
      <c r="C54" s="1" t="s">
        <v>43</v>
      </c>
      <c r="D54" s="26">
        <f>D39*1+3*4</f>
        <v>82</v>
      </c>
      <c r="E54" s="62"/>
      <c r="F54" s="17">
        <f t="shared" si="2"/>
        <v>0</v>
      </c>
    </row>
    <row r="55" spans="1:6" x14ac:dyDescent="0.3">
      <c r="A55" s="2">
        <v>23</v>
      </c>
      <c r="B55" s="1" t="s">
        <v>64</v>
      </c>
      <c r="C55" s="1" t="s">
        <v>43</v>
      </c>
      <c r="D55" s="26">
        <f>D40*2</f>
        <v>106</v>
      </c>
      <c r="E55" s="62"/>
      <c r="F55" s="17">
        <f t="shared" si="2"/>
        <v>0</v>
      </c>
    </row>
    <row r="56" spans="1:6" x14ac:dyDescent="0.3">
      <c r="A56" s="2">
        <v>24</v>
      </c>
      <c r="B56" s="1" t="s">
        <v>8</v>
      </c>
      <c r="C56" s="1" t="s">
        <v>7</v>
      </c>
      <c r="D56" s="26">
        <f>(D36+D37+D38+D39)*0.35*0.3+D40*0.5*0.4+D55*0.1+D54*0.1</f>
        <v>68.459999999999994</v>
      </c>
      <c r="E56" s="62"/>
      <c r="F56" s="17">
        <f t="shared" si="2"/>
        <v>0</v>
      </c>
    </row>
    <row r="57" spans="1:6" x14ac:dyDescent="0.3">
      <c r="A57" s="2">
        <v>25</v>
      </c>
      <c r="B57" s="1" t="s">
        <v>37</v>
      </c>
      <c r="C57" s="1" t="s">
        <v>14</v>
      </c>
      <c r="D57" s="25">
        <v>8</v>
      </c>
      <c r="E57" s="62"/>
      <c r="F57" s="17">
        <f t="shared" si="2"/>
        <v>0</v>
      </c>
    </row>
    <row r="58" spans="1:6" x14ac:dyDescent="0.3">
      <c r="A58" s="2">
        <v>26</v>
      </c>
      <c r="B58" s="1" t="s">
        <v>39</v>
      </c>
      <c r="C58" s="1" t="s">
        <v>5</v>
      </c>
      <c r="D58" s="25">
        <f>D12</f>
        <v>83</v>
      </c>
      <c r="E58" s="62"/>
      <c r="F58" s="17">
        <f t="shared" si="2"/>
        <v>0</v>
      </c>
    </row>
    <row r="59" spans="1:6" x14ac:dyDescent="0.3">
      <c r="A59" s="2">
        <v>27</v>
      </c>
      <c r="B59" s="1" t="s">
        <v>47</v>
      </c>
      <c r="C59" s="1" t="s">
        <v>5</v>
      </c>
      <c r="D59" s="25">
        <f>D13</f>
        <v>35</v>
      </c>
      <c r="E59" s="62"/>
      <c r="F59" s="17">
        <f t="shared" si="2"/>
        <v>0</v>
      </c>
    </row>
    <row r="60" spans="1:6" x14ac:dyDescent="0.3">
      <c r="A60" s="2">
        <v>28</v>
      </c>
      <c r="B60" s="1" t="s">
        <v>12</v>
      </c>
      <c r="C60" s="1" t="s">
        <v>5</v>
      </c>
      <c r="D60" s="25">
        <f>D9</f>
        <v>415</v>
      </c>
      <c r="E60" s="62"/>
      <c r="F60" s="17">
        <f t="shared" si="2"/>
        <v>0</v>
      </c>
    </row>
    <row r="61" spans="1:6" x14ac:dyDescent="0.3">
      <c r="A61" s="2">
        <v>29</v>
      </c>
      <c r="B61" s="1" t="s">
        <v>13</v>
      </c>
      <c r="C61" s="1" t="s">
        <v>5</v>
      </c>
      <c r="D61" s="25">
        <f>D10</f>
        <v>415</v>
      </c>
      <c r="E61" s="62"/>
      <c r="F61" s="17">
        <f t="shared" si="2"/>
        <v>0</v>
      </c>
    </row>
    <row r="62" spans="1:6" x14ac:dyDescent="0.3">
      <c r="A62" s="2">
        <v>30</v>
      </c>
      <c r="B62" s="1" t="s">
        <v>68</v>
      </c>
      <c r="C62" s="1" t="s">
        <v>7</v>
      </c>
      <c r="D62" s="25">
        <f>D14</f>
        <v>6.2200000000000006</v>
      </c>
      <c r="E62" s="62"/>
      <c r="F62" s="17">
        <f t="shared" si="2"/>
        <v>0</v>
      </c>
    </row>
    <row r="63" spans="1:6" x14ac:dyDescent="0.3">
      <c r="A63" s="2">
        <v>31</v>
      </c>
      <c r="B63" s="1" t="s">
        <v>48</v>
      </c>
      <c r="C63" s="1" t="s">
        <v>14</v>
      </c>
      <c r="D63" s="25">
        <f>D16</f>
        <v>12</v>
      </c>
      <c r="E63" s="62"/>
      <c r="F63" s="17">
        <f t="shared" si="2"/>
        <v>0</v>
      </c>
    </row>
    <row r="64" spans="1:6" x14ac:dyDescent="0.3">
      <c r="A64" s="2">
        <v>32</v>
      </c>
      <c r="B64" s="1" t="s">
        <v>65</v>
      </c>
      <c r="C64" s="1" t="s">
        <v>6</v>
      </c>
      <c r="D64" s="25">
        <v>1</v>
      </c>
      <c r="E64" s="62"/>
      <c r="F64" s="17">
        <f t="shared" si="2"/>
        <v>0</v>
      </c>
    </row>
    <row r="65" spans="1:6" x14ac:dyDescent="0.3">
      <c r="A65" s="2">
        <v>33</v>
      </c>
      <c r="B65" s="1" t="s">
        <v>66</v>
      </c>
      <c r="C65" s="1" t="s">
        <v>67</v>
      </c>
      <c r="D65" s="25">
        <f>((D36*0.35*0.8+(D37+D38+D39)*0.35*0.5+D40*0.5*1.2))*5</f>
        <v>506.54999999999995</v>
      </c>
      <c r="E65" s="62"/>
      <c r="F65" s="17">
        <f t="shared" si="2"/>
        <v>0</v>
      </c>
    </row>
    <row r="66" spans="1:6" x14ac:dyDescent="0.3">
      <c r="A66" s="9" t="s">
        <v>55</v>
      </c>
      <c r="B66" s="8"/>
      <c r="C66" s="8"/>
      <c r="D66" s="8"/>
      <c r="E66" s="78"/>
      <c r="F66" s="8"/>
    </row>
    <row r="67" spans="1:6" x14ac:dyDescent="0.3">
      <c r="A67" s="2">
        <v>34</v>
      </c>
      <c r="B67" s="1" t="s">
        <v>69</v>
      </c>
      <c r="C67" s="1" t="s">
        <v>5</v>
      </c>
      <c r="D67" s="25">
        <f>D19</f>
        <v>260</v>
      </c>
      <c r="E67" s="62"/>
      <c r="F67" s="17">
        <f t="shared" ref="F67:F79" si="3">D67*E67</f>
        <v>0</v>
      </c>
    </row>
    <row r="68" spans="1:6" x14ac:dyDescent="0.3">
      <c r="A68" s="2">
        <v>35</v>
      </c>
      <c r="B68" s="1" t="s">
        <v>70</v>
      </c>
      <c r="C68" s="1" t="s">
        <v>5</v>
      </c>
      <c r="D68" s="25">
        <f>D20</f>
        <v>425</v>
      </c>
      <c r="E68" s="62"/>
      <c r="F68" s="17">
        <f t="shared" si="3"/>
        <v>0</v>
      </c>
    </row>
    <row r="69" spans="1:6" x14ac:dyDescent="0.3">
      <c r="A69" s="2">
        <v>36</v>
      </c>
      <c r="B69" s="1" t="s">
        <v>17</v>
      </c>
      <c r="C69" s="1" t="s">
        <v>5</v>
      </c>
      <c r="D69" s="25">
        <f>D12*1</f>
        <v>83</v>
      </c>
      <c r="E69" s="62"/>
      <c r="F69" s="17">
        <f t="shared" si="3"/>
        <v>0</v>
      </c>
    </row>
    <row r="70" spans="1:6" x14ac:dyDescent="0.3">
      <c r="A70" s="2">
        <v>37</v>
      </c>
      <c r="B70" s="1" t="s">
        <v>15</v>
      </c>
      <c r="C70" s="1" t="s">
        <v>14</v>
      </c>
      <c r="D70" s="25">
        <f>D21</f>
        <v>9</v>
      </c>
      <c r="E70" s="62"/>
      <c r="F70" s="17">
        <f t="shared" si="3"/>
        <v>0</v>
      </c>
    </row>
    <row r="71" spans="1:6" x14ac:dyDescent="0.3">
      <c r="A71" s="2">
        <v>38</v>
      </c>
      <c r="B71" s="1" t="s">
        <v>19</v>
      </c>
      <c r="C71" s="1" t="s">
        <v>14</v>
      </c>
      <c r="D71" s="25">
        <f>D22+D23</f>
        <v>6</v>
      </c>
      <c r="E71" s="62"/>
      <c r="F71" s="17">
        <f t="shared" si="3"/>
        <v>0</v>
      </c>
    </row>
    <row r="72" spans="1:6" x14ac:dyDescent="0.3">
      <c r="A72" s="2">
        <v>39</v>
      </c>
      <c r="B72" s="1" t="s">
        <v>23</v>
      </c>
      <c r="C72" s="1" t="s">
        <v>14</v>
      </c>
      <c r="D72" s="25">
        <f>D24</f>
        <v>21</v>
      </c>
      <c r="E72" s="62"/>
      <c r="F72" s="17">
        <f t="shared" si="3"/>
        <v>0</v>
      </c>
    </row>
    <row r="73" spans="1:6" x14ac:dyDescent="0.3">
      <c r="A73" s="2">
        <v>40</v>
      </c>
      <c r="B73" s="1" t="s">
        <v>49</v>
      </c>
      <c r="C73" s="1" t="s">
        <v>14</v>
      </c>
      <c r="D73" s="25">
        <f>D25</f>
        <v>14</v>
      </c>
      <c r="E73" s="62"/>
      <c r="F73" s="17">
        <f t="shared" si="3"/>
        <v>0</v>
      </c>
    </row>
    <row r="74" spans="1:6" x14ac:dyDescent="0.3">
      <c r="A74" s="2">
        <v>41</v>
      </c>
      <c r="B74" s="1" t="s">
        <v>79</v>
      </c>
      <c r="C74" s="1" t="s">
        <v>5</v>
      </c>
      <c r="D74" s="25">
        <f>D20</f>
        <v>425</v>
      </c>
      <c r="E74" s="62"/>
      <c r="F74" s="17">
        <f t="shared" si="3"/>
        <v>0</v>
      </c>
    </row>
    <row r="75" spans="1:6" x14ac:dyDescent="0.3">
      <c r="A75" s="2">
        <v>42</v>
      </c>
      <c r="B75" s="1" t="s">
        <v>32</v>
      </c>
      <c r="C75" s="1" t="s">
        <v>33</v>
      </c>
      <c r="D75" s="25">
        <v>5</v>
      </c>
      <c r="E75" s="62"/>
      <c r="F75" s="17">
        <f t="shared" si="3"/>
        <v>0</v>
      </c>
    </row>
    <row r="76" spans="1:6" x14ac:dyDescent="0.3">
      <c r="A76" s="2">
        <v>43</v>
      </c>
      <c r="B76" s="1" t="s">
        <v>41</v>
      </c>
      <c r="C76" s="1" t="s">
        <v>5</v>
      </c>
      <c r="D76" s="25">
        <f>D19*7</f>
        <v>1820</v>
      </c>
      <c r="E76" s="62"/>
      <c r="F76" s="17">
        <f t="shared" si="3"/>
        <v>0</v>
      </c>
    </row>
    <row r="77" spans="1:6" x14ac:dyDescent="0.3">
      <c r="A77" s="2">
        <v>44</v>
      </c>
      <c r="B77" s="1" t="s">
        <v>34</v>
      </c>
      <c r="C77" s="1" t="s">
        <v>33</v>
      </c>
      <c r="D77" s="25">
        <f>7</f>
        <v>7</v>
      </c>
      <c r="E77" s="62"/>
      <c r="F77" s="17">
        <f t="shared" si="3"/>
        <v>0</v>
      </c>
    </row>
    <row r="78" spans="1:6" x14ac:dyDescent="0.3">
      <c r="A78" s="2">
        <v>45</v>
      </c>
      <c r="B78" s="1" t="s">
        <v>98</v>
      </c>
      <c r="C78" s="1" t="s">
        <v>14</v>
      </c>
      <c r="D78" s="25">
        <f>D26+D27</f>
        <v>5</v>
      </c>
      <c r="E78" s="62"/>
      <c r="F78" s="17">
        <f t="shared" si="3"/>
        <v>0</v>
      </c>
    </row>
    <row r="79" spans="1:6" x14ac:dyDescent="0.3">
      <c r="A79" s="2">
        <v>46</v>
      </c>
      <c r="B79" s="1" t="s">
        <v>84</v>
      </c>
      <c r="C79" s="1" t="s">
        <v>10</v>
      </c>
      <c r="D79" s="25">
        <v>20</v>
      </c>
      <c r="E79" s="62"/>
      <c r="F79" s="17">
        <f t="shared" si="3"/>
        <v>0</v>
      </c>
    </row>
    <row r="80" spans="1:6" x14ac:dyDescent="0.3">
      <c r="A80" s="9" t="s">
        <v>28</v>
      </c>
      <c r="B80" s="8"/>
      <c r="C80" s="8"/>
      <c r="D80" s="8"/>
      <c r="E80" s="78"/>
      <c r="F80" s="8"/>
    </row>
    <row r="81" spans="1:6" x14ac:dyDescent="0.3">
      <c r="A81" s="2">
        <v>47</v>
      </c>
      <c r="B81" s="1" t="s">
        <v>24</v>
      </c>
      <c r="C81" s="1" t="s">
        <v>10</v>
      </c>
      <c r="D81" s="25">
        <v>50</v>
      </c>
      <c r="E81" s="62"/>
      <c r="F81" s="17">
        <f t="shared" ref="F81:F88" si="4">D81*E81</f>
        <v>0</v>
      </c>
    </row>
    <row r="82" spans="1:6" ht="28.8" x14ac:dyDescent="0.3">
      <c r="A82" s="2">
        <v>48</v>
      </c>
      <c r="B82" s="1" t="s">
        <v>36</v>
      </c>
      <c r="C82" s="1" t="s">
        <v>6</v>
      </c>
      <c r="D82" s="25">
        <v>1</v>
      </c>
      <c r="E82" s="62"/>
      <c r="F82" s="17">
        <f t="shared" si="4"/>
        <v>0</v>
      </c>
    </row>
    <row r="83" spans="1:6" x14ac:dyDescent="0.3">
      <c r="A83" s="2">
        <v>49</v>
      </c>
      <c r="B83" s="1" t="s">
        <v>42</v>
      </c>
      <c r="C83" s="1" t="s">
        <v>5</v>
      </c>
      <c r="D83" s="25">
        <f>D9</f>
        <v>415</v>
      </c>
      <c r="E83" s="62"/>
      <c r="F83" s="17">
        <f t="shared" si="4"/>
        <v>0</v>
      </c>
    </row>
    <row r="84" spans="1:6" x14ac:dyDescent="0.3">
      <c r="A84" s="2">
        <v>50</v>
      </c>
      <c r="B84" s="1" t="s">
        <v>35</v>
      </c>
      <c r="C84" s="1" t="s">
        <v>14</v>
      </c>
      <c r="D84" s="25">
        <v>4</v>
      </c>
      <c r="E84" s="62"/>
      <c r="F84" s="17">
        <f t="shared" si="4"/>
        <v>0</v>
      </c>
    </row>
    <row r="85" spans="1:6" x14ac:dyDescent="0.3">
      <c r="A85" s="2">
        <v>51</v>
      </c>
      <c r="B85" s="1" t="s">
        <v>11</v>
      </c>
      <c r="C85" s="1" t="s">
        <v>6</v>
      </c>
      <c r="D85" s="25">
        <v>1</v>
      </c>
      <c r="E85" s="62"/>
      <c r="F85" s="17">
        <f t="shared" si="4"/>
        <v>0</v>
      </c>
    </row>
    <row r="86" spans="1:6" x14ac:dyDescent="0.3">
      <c r="A86" s="2">
        <v>52</v>
      </c>
      <c r="B86" s="1" t="s">
        <v>45</v>
      </c>
      <c r="C86" s="1" t="s">
        <v>6</v>
      </c>
      <c r="D86" s="25">
        <v>1</v>
      </c>
      <c r="E86" s="62"/>
      <c r="F86" s="17">
        <f t="shared" si="4"/>
        <v>0</v>
      </c>
    </row>
    <row r="87" spans="1:6" x14ac:dyDescent="0.3">
      <c r="A87" s="2">
        <v>53</v>
      </c>
      <c r="B87" s="3" t="s">
        <v>40</v>
      </c>
      <c r="C87" s="3" t="s">
        <v>14</v>
      </c>
      <c r="D87" s="25">
        <v>4</v>
      </c>
      <c r="E87" s="62"/>
      <c r="F87" s="17">
        <f t="shared" si="4"/>
        <v>0</v>
      </c>
    </row>
    <row r="88" spans="1:6" ht="15" thickBot="1" x14ac:dyDescent="0.35">
      <c r="A88" s="2">
        <v>54</v>
      </c>
      <c r="B88" s="3" t="s">
        <v>0</v>
      </c>
      <c r="C88" s="3" t="s">
        <v>6</v>
      </c>
      <c r="D88" s="25">
        <v>1</v>
      </c>
      <c r="E88" s="62"/>
      <c r="F88" s="17">
        <f t="shared" si="4"/>
        <v>0</v>
      </c>
    </row>
    <row r="89" spans="1:6" ht="15" thickBot="1" x14ac:dyDescent="0.35">
      <c r="A89" s="4"/>
      <c r="B89" s="5"/>
      <c r="C89" s="5"/>
      <c r="D89" s="24"/>
      <c r="E89" s="5"/>
      <c r="F89" s="5"/>
    </row>
    <row r="90" spans="1:6" x14ac:dyDescent="0.3">
      <c r="E90" s="19" t="s">
        <v>52</v>
      </c>
      <c r="F90" s="20">
        <f>SUM(F8:F89)</f>
        <v>0</v>
      </c>
    </row>
    <row r="91" spans="1:6" x14ac:dyDescent="0.3">
      <c r="A91" s="67" t="s">
        <v>44</v>
      </c>
      <c r="B91" s="67"/>
      <c r="C91" s="67"/>
      <c r="D91" s="67"/>
    </row>
  </sheetData>
  <sheetProtection algorithmName="SHA-512" hashValue="OXvvqVFbdR4aS4+RcGT8XoQ9PhxWgmif0ilIW/2pLmMhc5VwC2Dq+MWSYBUWtMFQqaDnuw1qKdsWfrf13BzQMQ==" saltValue="JCXm6mQgGhlvXsyVD0Kv6w==" spinCount="100000" sheet="1" objects="1" scenarios="1"/>
  <mergeCells count="5">
    <mergeCell ref="A2:D2"/>
    <mergeCell ref="A3:D3"/>
    <mergeCell ref="A5:D5"/>
    <mergeCell ref="A30:D30"/>
    <mergeCell ref="A91:D91"/>
  </mergeCells>
  <pageMargins left="0.7" right="0.7" top="0.78740157499999996" bottom="0.78740157499999996" header="0.3" footer="0.3"/>
  <pageSetup paperSize="9" scale="71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784D-BB69-4CEB-9B5D-455927391531}">
  <dimension ref="A1:F101"/>
  <sheetViews>
    <sheetView view="pageBreakPreview" zoomScaleNormal="100" zoomScaleSheetLayoutView="100" workbookViewId="0">
      <selection activeCell="E9" sqref="E9"/>
    </sheetView>
  </sheetViews>
  <sheetFormatPr defaultRowHeight="14.4" x14ac:dyDescent="0.3"/>
  <cols>
    <col min="1" max="1" width="5.77734375" customWidth="1"/>
    <col min="2" max="2" width="74.44140625" customWidth="1"/>
    <col min="3" max="3" width="8.21875" customWidth="1"/>
    <col min="4" max="4" width="7.88671875" customWidth="1"/>
    <col min="5" max="5" width="14" bestFit="1" customWidth="1"/>
    <col min="6" max="6" width="12.5546875" bestFit="1" customWidth="1"/>
  </cols>
  <sheetData>
    <row r="1" spans="1:6" x14ac:dyDescent="0.3">
      <c r="C1" s="33" t="s">
        <v>100</v>
      </c>
      <c r="D1" s="32" t="s">
        <v>150</v>
      </c>
    </row>
    <row r="2" spans="1:6" ht="39" customHeight="1" x14ac:dyDescent="0.3">
      <c r="A2" s="65" t="s">
        <v>102</v>
      </c>
      <c r="B2" s="70"/>
      <c r="C2" s="70"/>
      <c r="D2" s="70"/>
    </row>
    <row r="3" spans="1:6" ht="21" x14ac:dyDescent="0.4">
      <c r="A3" s="71" t="s">
        <v>103</v>
      </c>
      <c r="B3" s="71"/>
      <c r="C3" s="71"/>
      <c r="D3" s="71"/>
    </row>
    <row r="4" spans="1:6" ht="4.5" customHeight="1" thickBot="1" x14ac:dyDescent="0.35"/>
    <row r="5" spans="1:6" ht="15" thickBot="1" x14ac:dyDescent="0.35">
      <c r="A5" s="72" t="s">
        <v>18</v>
      </c>
      <c r="B5" s="73"/>
      <c r="C5" s="73"/>
      <c r="D5" s="74"/>
      <c r="E5" s="12"/>
      <c r="F5" s="13"/>
    </row>
    <row r="6" spans="1:6" x14ac:dyDescent="0.3">
      <c r="A6" s="6" t="s">
        <v>3</v>
      </c>
      <c r="B6" s="7" t="s">
        <v>2</v>
      </c>
      <c r="C6" s="7" t="s">
        <v>4</v>
      </c>
      <c r="D6" s="21" t="s">
        <v>1</v>
      </c>
      <c r="E6" s="14" t="s">
        <v>50</v>
      </c>
      <c r="F6" s="15" t="s">
        <v>51</v>
      </c>
    </row>
    <row r="7" spans="1:6" ht="5.4" customHeight="1" x14ac:dyDescent="0.3">
      <c r="A7" s="10"/>
      <c r="B7" s="11"/>
      <c r="C7" s="11"/>
      <c r="D7" s="22"/>
      <c r="E7" s="11"/>
      <c r="F7" s="16"/>
    </row>
    <row r="8" spans="1:6" x14ac:dyDescent="0.3">
      <c r="A8" s="9" t="s">
        <v>38</v>
      </c>
      <c r="B8" s="8"/>
      <c r="C8" s="8"/>
      <c r="D8" s="8"/>
      <c r="E8" s="8"/>
    </row>
    <row r="9" spans="1:6" x14ac:dyDescent="0.3">
      <c r="A9" s="2">
        <v>1</v>
      </c>
      <c r="B9" s="1" t="s">
        <v>104</v>
      </c>
      <c r="C9" s="1" t="s">
        <v>7</v>
      </c>
      <c r="D9" s="26">
        <f>1.6*1*0.2</f>
        <v>0.32000000000000006</v>
      </c>
      <c r="E9" s="62"/>
      <c r="F9" s="17">
        <f t="shared" ref="F9:F15" si="0">D9*E9</f>
        <v>0</v>
      </c>
    </row>
    <row r="10" spans="1:6" x14ac:dyDescent="0.3">
      <c r="A10" s="2">
        <v>2</v>
      </c>
      <c r="B10" s="1" t="s">
        <v>105</v>
      </c>
      <c r="C10" s="23" t="s">
        <v>7</v>
      </c>
      <c r="D10" s="26">
        <f>6*2*0.35*0.2</f>
        <v>0.83999999999999986</v>
      </c>
      <c r="E10" s="62"/>
      <c r="F10" s="17">
        <f t="shared" si="0"/>
        <v>0</v>
      </c>
    </row>
    <row r="11" spans="1:6" x14ac:dyDescent="0.3">
      <c r="A11" s="2">
        <v>3</v>
      </c>
      <c r="B11" s="1" t="s">
        <v>106</v>
      </c>
      <c r="C11" s="1" t="s">
        <v>7</v>
      </c>
      <c r="D11" s="26">
        <f>D22*0.3</f>
        <v>0.3</v>
      </c>
      <c r="E11" s="62"/>
      <c r="F11" s="17">
        <f t="shared" si="0"/>
        <v>0</v>
      </c>
    </row>
    <row r="12" spans="1:6" x14ac:dyDescent="0.3">
      <c r="A12" s="2">
        <v>4</v>
      </c>
      <c r="B12" s="1" t="s">
        <v>54</v>
      </c>
      <c r="C12" s="1" t="s">
        <v>7</v>
      </c>
      <c r="D12" s="26">
        <f>5*2*0.2</f>
        <v>2</v>
      </c>
      <c r="E12" s="62"/>
      <c r="F12" s="17">
        <f t="shared" si="0"/>
        <v>0</v>
      </c>
    </row>
    <row r="13" spans="1:6" x14ac:dyDescent="0.3">
      <c r="A13" s="2">
        <v>5</v>
      </c>
      <c r="B13" s="1" t="s">
        <v>48</v>
      </c>
      <c r="C13" s="1" t="s">
        <v>14</v>
      </c>
      <c r="D13" s="25">
        <v>6</v>
      </c>
      <c r="E13" s="62"/>
      <c r="F13" s="17">
        <f t="shared" si="0"/>
        <v>0</v>
      </c>
    </row>
    <row r="14" spans="1:6" x14ac:dyDescent="0.3">
      <c r="A14" s="2">
        <v>6</v>
      </c>
      <c r="B14" s="1" t="s">
        <v>12</v>
      </c>
      <c r="C14" s="1" t="s">
        <v>5</v>
      </c>
      <c r="D14" s="25">
        <f>6*2</f>
        <v>12</v>
      </c>
      <c r="E14" s="62"/>
      <c r="F14" s="17">
        <f t="shared" si="0"/>
        <v>0</v>
      </c>
    </row>
    <row r="15" spans="1:6" x14ac:dyDescent="0.3">
      <c r="A15" s="2">
        <v>7</v>
      </c>
      <c r="B15" s="1" t="s">
        <v>13</v>
      </c>
      <c r="C15" s="1" t="s">
        <v>5</v>
      </c>
      <c r="D15" s="25">
        <f>6*2</f>
        <v>12</v>
      </c>
      <c r="E15" s="62"/>
      <c r="F15" s="17">
        <f t="shared" si="0"/>
        <v>0</v>
      </c>
    </row>
    <row r="16" spans="1:6" x14ac:dyDescent="0.3">
      <c r="A16" s="10" t="s">
        <v>55</v>
      </c>
      <c r="B16" s="8"/>
      <c r="C16" s="8"/>
      <c r="D16" s="27"/>
      <c r="E16" s="78"/>
      <c r="F16" s="8"/>
    </row>
    <row r="17" spans="1:6" x14ac:dyDescent="0.3">
      <c r="A17" s="2">
        <v>8</v>
      </c>
      <c r="B17" s="1" t="s">
        <v>107</v>
      </c>
      <c r="C17" s="1" t="s">
        <v>5</v>
      </c>
      <c r="D17" s="25">
        <f>1890*5+5</f>
        <v>9455</v>
      </c>
      <c r="E17" s="62"/>
      <c r="F17" s="17">
        <f t="shared" ref="F17:F40" si="1">D17*E17</f>
        <v>0</v>
      </c>
    </row>
    <row r="18" spans="1:6" x14ac:dyDescent="0.3">
      <c r="A18" s="2">
        <v>9</v>
      </c>
      <c r="B18" s="1" t="s">
        <v>23</v>
      </c>
      <c r="C18" s="1" t="s">
        <v>14</v>
      </c>
      <c r="D18" s="25">
        <f>10*5+6</f>
        <v>56</v>
      </c>
      <c r="E18" s="62"/>
      <c r="F18" s="17">
        <f t="shared" si="1"/>
        <v>0</v>
      </c>
    </row>
    <row r="19" spans="1:6" x14ac:dyDescent="0.3">
      <c r="A19" s="2">
        <v>10</v>
      </c>
      <c r="B19" s="1" t="s">
        <v>46</v>
      </c>
      <c r="C19" s="1" t="s">
        <v>14</v>
      </c>
      <c r="D19" s="25">
        <f>4*5</f>
        <v>20</v>
      </c>
      <c r="E19" s="62"/>
      <c r="F19" s="17">
        <f t="shared" si="1"/>
        <v>0</v>
      </c>
    </row>
    <row r="20" spans="1:6" x14ac:dyDescent="0.3">
      <c r="A20" s="2">
        <v>11</v>
      </c>
      <c r="B20" s="1" t="s">
        <v>108</v>
      </c>
      <c r="C20" s="1" t="s">
        <v>14</v>
      </c>
      <c r="D20" s="25">
        <v>6</v>
      </c>
      <c r="E20" s="62"/>
      <c r="F20" s="17">
        <f t="shared" si="1"/>
        <v>0</v>
      </c>
    </row>
    <row r="21" spans="1:6" x14ac:dyDescent="0.3">
      <c r="A21" s="2">
        <v>12</v>
      </c>
      <c r="B21" s="1" t="s">
        <v>109</v>
      </c>
      <c r="C21" s="1" t="s">
        <v>14</v>
      </c>
      <c r="D21" s="25">
        <v>12</v>
      </c>
      <c r="E21" s="62"/>
      <c r="F21" s="17">
        <f t="shared" si="1"/>
        <v>0</v>
      </c>
    </row>
    <row r="22" spans="1:6" x14ac:dyDescent="0.3">
      <c r="A22" s="2">
        <v>13</v>
      </c>
      <c r="B22" s="1" t="s">
        <v>96</v>
      </c>
      <c r="C22" s="1" t="s">
        <v>14</v>
      </c>
      <c r="D22" s="25">
        <v>1</v>
      </c>
      <c r="E22" s="62"/>
      <c r="F22" s="17">
        <f t="shared" si="1"/>
        <v>0</v>
      </c>
    </row>
    <row r="23" spans="1:6" x14ac:dyDescent="0.3">
      <c r="A23" s="2">
        <v>14</v>
      </c>
      <c r="B23" s="1" t="s">
        <v>97</v>
      </c>
      <c r="C23" s="1" t="s">
        <v>14</v>
      </c>
      <c r="D23" s="25">
        <v>1</v>
      </c>
      <c r="E23" s="62"/>
      <c r="F23" s="17">
        <f t="shared" si="1"/>
        <v>0</v>
      </c>
    </row>
    <row r="24" spans="1:6" x14ac:dyDescent="0.3">
      <c r="A24" s="10" t="s">
        <v>110</v>
      </c>
      <c r="B24" s="8"/>
      <c r="C24" s="8"/>
      <c r="D24" s="27"/>
      <c r="E24" s="78"/>
      <c r="F24" s="8"/>
    </row>
    <row r="25" spans="1:6" x14ac:dyDescent="0.3">
      <c r="A25" s="2">
        <v>15</v>
      </c>
      <c r="B25" s="1" t="s">
        <v>111</v>
      </c>
      <c r="C25" s="1" t="s">
        <v>5</v>
      </c>
      <c r="D25" s="25">
        <v>4</v>
      </c>
      <c r="E25" s="62"/>
      <c r="F25" s="17">
        <f t="shared" si="1"/>
        <v>0</v>
      </c>
    </row>
    <row r="26" spans="1:6" x14ac:dyDescent="0.3">
      <c r="A26" s="2">
        <v>16</v>
      </c>
      <c r="B26" s="1" t="s">
        <v>112</v>
      </c>
      <c r="C26" s="1" t="s">
        <v>6</v>
      </c>
      <c r="D26" s="25">
        <v>1</v>
      </c>
      <c r="E26" s="62"/>
      <c r="F26" s="17">
        <f t="shared" si="1"/>
        <v>0</v>
      </c>
    </row>
    <row r="27" spans="1:6" x14ac:dyDescent="0.3">
      <c r="A27" s="2">
        <v>17</v>
      </c>
      <c r="B27" s="1" t="s">
        <v>113</v>
      </c>
      <c r="C27" s="1" t="s">
        <v>14</v>
      </c>
      <c r="D27" s="25">
        <v>3</v>
      </c>
      <c r="E27" s="62"/>
      <c r="F27" s="17">
        <f t="shared" si="1"/>
        <v>0</v>
      </c>
    </row>
    <row r="28" spans="1:6" x14ac:dyDescent="0.3">
      <c r="A28" s="10" t="s">
        <v>114</v>
      </c>
      <c r="B28" s="8"/>
      <c r="C28" s="8"/>
      <c r="D28" s="27"/>
      <c r="E28" s="78"/>
      <c r="F28" s="8"/>
    </row>
    <row r="29" spans="1:6" x14ac:dyDescent="0.3">
      <c r="A29" s="2">
        <v>18</v>
      </c>
      <c r="B29" s="1" t="s">
        <v>115</v>
      </c>
      <c r="C29" s="1" t="s">
        <v>5</v>
      </c>
      <c r="D29" s="25">
        <v>825</v>
      </c>
      <c r="E29" s="62"/>
      <c r="F29" s="17">
        <f t="shared" si="1"/>
        <v>0</v>
      </c>
    </row>
    <row r="30" spans="1:6" x14ac:dyDescent="0.3">
      <c r="A30" s="2">
        <v>19</v>
      </c>
      <c r="B30" s="1" t="s">
        <v>116</v>
      </c>
      <c r="C30" s="1" t="s">
        <v>5</v>
      </c>
      <c r="D30" s="25">
        <v>3380</v>
      </c>
      <c r="E30" s="62"/>
      <c r="F30" s="17">
        <f t="shared" si="1"/>
        <v>0</v>
      </c>
    </row>
    <row r="31" spans="1:6" x14ac:dyDescent="0.3">
      <c r="A31" s="2">
        <v>20</v>
      </c>
      <c r="B31" s="1" t="s">
        <v>117</v>
      </c>
      <c r="C31" s="1" t="s">
        <v>14</v>
      </c>
      <c r="D31" s="25">
        <v>1</v>
      </c>
      <c r="E31" s="62"/>
      <c r="F31" s="17">
        <f t="shared" si="1"/>
        <v>0</v>
      </c>
    </row>
    <row r="32" spans="1:6" x14ac:dyDescent="0.3">
      <c r="A32" s="2">
        <v>21</v>
      </c>
      <c r="B32" s="1" t="s">
        <v>118</v>
      </c>
      <c r="C32" s="1" t="s">
        <v>14</v>
      </c>
      <c r="D32" s="25">
        <v>2</v>
      </c>
      <c r="E32" s="62"/>
      <c r="F32" s="17">
        <f t="shared" si="1"/>
        <v>0</v>
      </c>
    </row>
    <row r="33" spans="1:6" x14ac:dyDescent="0.3">
      <c r="A33" s="2">
        <v>22</v>
      </c>
      <c r="B33" s="1" t="s">
        <v>119</v>
      </c>
      <c r="C33" s="1" t="s">
        <v>14</v>
      </c>
      <c r="D33" s="25">
        <v>3</v>
      </c>
      <c r="E33" s="62"/>
      <c r="F33" s="17">
        <f t="shared" si="1"/>
        <v>0</v>
      </c>
    </row>
    <row r="34" spans="1:6" x14ac:dyDescent="0.3">
      <c r="A34" s="2">
        <v>23</v>
      </c>
      <c r="B34" s="1" t="s">
        <v>120</v>
      </c>
      <c r="C34" s="1" t="s">
        <v>14</v>
      </c>
      <c r="D34" s="25">
        <f>2*96+24</f>
        <v>216</v>
      </c>
      <c r="E34" s="62"/>
      <c r="F34" s="17">
        <f t="shared" si="1"/>
        <v>0</v>
      </c>
    </row>
    <row r="35" spans="1:6" x14ac:dyDescent="0.3">
      <c r="A35" s="2">
        <v>24</v>
      </c>
      <c r="B35" s="1" t="s">
        <v>121</v>
      </c>
      <c r="C35" s="1" t="s">
        <v>14</v>
      </c>
      <c r="D35" s="25">
        <f>D34</f>
        <v>216</v>
      </c>
      <c r="E35" s="62"/>
      <c r="F35" s="17">
        <f t="shared" si="1"/>
        <v>0</v>
      </c>
    </row>
    <row r="36" spans="1:6" x14ac:dyDescent="0.3">
      <c r="A36" s="2">
        <v>25</v>
      </c>
      <c r="B36" s="1" t="s">
        <v>122</v>
      </c>
      <c r="C36" s="1" t="s">
        <v>14</v>
      </c>
      <c r="D36" s="25">
        <f>2*96+24+12+6</f>
        <v>234</v>
      </c>
      <c r="E36" s="62"/>
      <c r="F36" s="17">
        <f t="shared" si="1"/>
        <v>0</v>
      </c>
    </row>
    <row r="37" spans="1:6" x14ac:dyDescent="0.3">
      <c r="A37" s="2">
        <v>26</v>
      </c>
      <c r="B37" s="1" t="s">
        <v>123</v>
      </c>
      <c r="C37" s="1" t="s">
        <v>14</v>
      </c>
      <c r="D37" s="25">
        <v>4</v>
      </c>
      <c r="E37" s="62"/>
      <c r="F37" s="17">
        <f t="shared" si="1"/>
        <v>0</v>
      </c>
    </row>
    <row r="38" spans="1:6" x14ac:dyDescent="0.3">
      <c r="A38" s="2">
        <v>27</v>
      </c>
      <c r="B38" s="1" t="s">
        <v>124</v>
      </c>
      <c r="C38" s="1" t="s">
        <v>14</v>
      </c>
      <c r="D38" s="25">
        <v>1</v>
      </c>
      <c r="E38" s="62"/>
      <c r="F38" s="17">
        <f t="shared" si="1"/>
        <v>0</v>
      </c>
    </row>
    <row r="39" spans="1:6" x14ac:dyDescent="0.3">
      <c r="A39" s="2">
        <v>28</v>
      </c>
      <c r="B39" s="1" t="s">
        <v>125</v>
      </c>
      <c r="C39" s="1" t="s">
        <v>14</v>
      </c>
      <c r="D39" s="25">
        <f>12+6+6+48+48</f>
        <v>120</v>
      </c>
      <c r="E39" s="62"/>
      <c r="F39" s="17">
        <f t="shared" si="1"/>
        <v>0</v>
      </c>
    </row>
    <row r="40" spans="1:6" x14ac:dyDescent="0.3">
      <c r="A40" s="2">
        <v>29</v>
      </c>
      <c r="B40" s="1" t="s">
        <v>27</v>
      </c>
      <c r="C40" s="1" t="s">
        <v>6</v>
      </c>
      <c r="D40" s="25">
        <v>1</v>
      </c>
      <c r="E40" s="62"/>
      <c r="F40" s="17">
        <f t="shared" si="1"/>
        <v>0</v>
      </c>
    </row>
    <row r="41" spans="1:6" ht="15" thickBot="1" x14ac:dyDescent="0.35">
      <c r="A41" s="75" t="s">
        <v>20</v>
      </c>
      <c r="B41" s="76"/>
      <c r="C41" s="76"/>
      <c r="D41" s="77"/>
      <c r="E41" s="79"/>
      <c r="F41" s="18"/>
    </row>
    <row r="42" spans="1:6" x14ac:dyDescent="0.3">
      <c r="A42" s="30" t="s">
        <v>3</v>
      </c>
      <c r="B42" s="31" t="s">
        <v>2</v>
      </c>
      <c r="C42" s="31" t="s">
        <v>4</v>
      </c>
      <c r="D42" s="15" t="s">
        <v>1</v>
      </c>
      <c r="E42" s="80" t="s">
        <v>50</v>
      </c>
      <c r="F42" s="31" t="s">
        <v>51</v>
      </c>
    </row>
    <row r="43" spans="1:6" x14ac:dyDescent="0.3">
      <c r="A43" s="28" t="s">
        <v>38</v>
      </c>
      <c r="B43" s="29"/>
      <c r="C43" s="29"/>
      <c r="D43" s="29"/>
      <c r="E43" s="81"/>
      <c r="F43" s="29"/>
    </row>
    <row r="44" spans="1:6" x14ac:dyDescent="0.3">
      <c r="A44" s="2">
        <v>1</v>
      </c>
      <c r="B44" s="1" t="s">
        <v>126</v>
      </c>
      <c r="C44" s="1" t="s">
        <v>59</v>
      </c>
      <c r="D44" s="25">
        <f>6+1</f>
        <v>7</v>
      </c>
      <c r="E44" s="62"/>
      <c r="F44" s="17">
        <f t="shared" ref="F44:F58" si="2">D44*E44</f>
        <v>0</v>
      </c>
    </row>
    <row r="45" spans="1:6" x14ac:dyDescent="0.3">
      <c r="A45" s="2">
        <v>2</v>
      </c>
      <c r="B45" s="1" t="s">
        <v>127</v>
      </c>
      <c r="C45" s="1" t="s">
        <v>59</v>
      </c>
      <c r="D45" s="25">
        <f>6+1</f>
        <v>7</v>
      </c>
      <c r="E45" s="62"/>
      <c r="F45" s="17">
        <f t="shared" si="2"/>
        <v>0</v>
      </c>
    </row>
    <row r="46" spans="1:6" ht="28.8" x14ac:dyDescent="0.3">
      <c r="A46" s="2">
        <v>3</v>
      </c>
      <c r="B46" s="1" t="s">
        <v>87</v>
      </c>
      <c r="C46" s="1" t="s">
        <v>7</v>
      </c>
      <c r="D46" s="26">
        <f>1*(2*1.2*1)+6*2</f>
        <v>14.4</v>
      </c>
      <c r="E46" s="62"/>
      <c r="F46" s="17">
        <f t="shared" si="2"/>
        <v>0</v>
      </c>
    </row>
    <row r="47" spans="1:6" ht="28.8" x14ac:dyDescent="0.3">
      <c r="A47" s="2">
        <v>4</v>
      </c>
      <c r="B47" s="1" t="s">
        <v>128</v>
      </c>
      <c r="C47" s="1" t="s">
        <v>43</v>
      </c>
      <c r="D47" s="26">
        <f>3*3</f>
        <v>9</v>
      </c>
      <c r="E47" s="62"/>
      <c r="F47" s="17">
        <f t="shared" si="2"/>
        <v>0</v>
      </c>
    </row>
    <row r="48" spans="1:6" ht="28.8" x14ac:dyDescent="0.3">
      <c r="A48" s="2">
        <v>5</v>
      </c>
      <c r="B48" s="1" t="s">
        <v>76</v>
      </c>
      <c r="C48" s="1" t="s">
        <v>5</v>
      </c>
      <c r="D48" s="25">
        <v>4</v>
      </c>
      <c r="E48" s="62"/>
      <c r="F48" s="17">
        <f t="shared" si="2"/>
        <v>0</v>
      </c>
    </row>
    <row r="49" spans="1:6" ht="28.8" x14ac:dyDescent="0.3">
      <c r="A49" s="2">
        <v>6</v>
      </c>
      <c r="B49" s="1" t="s">
        <v>75</v>
      </c>
      <c r="C49" s="1" t="s">
        <v>5</v>
      </c>
      <c r="D49" s="25">
        <f>D48</f>
        <v>4</v>
      </c>
      <c r="E49" s="62"/>
      <c r="F49" s="17">
        <f t="shared" si="2"/>
        <v>0</v>
      </c>
    </row>
    <row r="50" spans="1:6" ht="28.8" x14ac:dyDescent="0.3">
      <c r="A50" s="2">
        <v>7</v>
      </c>
      <c r="B50" s="1" t="s">
        <v>74</v>
      </c>
      <c r="C50" s="1" t="s">
        <v>5</v>
      </c>
      <c r="D50" s="25">
        <v>6</v>
      </c>
      <c r="E50" s="62"/>
      <c r="F50" s="17">
        <f t="shared" si="2"/>
        <v>0</v>
      </c>
    </row>
    <row r="51" spans="1:6" ht="28.8" x14ac:dyDescent="0.3">
      <c r="A51" s="2">
        <v>8</v>
      </c>
      <c r="B51" s="1" t="s">
        <v>73</v>
      </c>
      <c r="C51" s="1" t="s">
        <v>5</v>
      </c>
      <c r="D51" s="25">
        <f>D50</f>
        <v>6</v>
      </c>
      <c r="E51" s="62"/>
      <c r="F51" s="17">
        <f t="shared" si="2"/>
        <v>0</v>
      </c>
    </row>
    <row r="52" spans="1:6" x14ac:dyDescent="0.3">
      <c r="A52" s="2">
        <v>9</v>
      </c>
      <c r="B52" s="1" t="s">
        <v>8</v>
      </c>
      <c r="C52" s="1" t="s">
        <v>7</v>
      </c>
      <c r="D52" s="26">
        <f>2*6*0.2+0.8*1.4*1+D11</f>
        <v>3.8200000000000003</v>
      </c>
      <c r="E52" s="62"/>
      <c r="F52" s="17">
        <f t="shared" si="2"/>
        <v>0</v>
      </c>
    </row>
    <row r="53" spans="1:6" x14ac:dyDescent="0.3">
      <c r="A53" s="2">
        <v>10</v>
      </c>
      <c r="B53" s="1" t="s">
        <v>12</v>
      </c>
      <c r="C53" s="1" t="s">
        <v>5</v>
      </c>
      <c r="D53" s="25">
        <f>D14</f>
        <v>12</v>
      </c>
      <c r="E53" s="62"/>
      <c r="F53" s="17">
        <f t="shared" si="2"/>
        <v>0</v>
      </c>
    </row>
    <row r="54" spans="1:6" x14ac:dyDescent="0.3">
      <c r="A54" s="2">
        <v>11</v>
      </c>
      <c r="B54" s="1" t="s">
        <v>13</v>
      </c>
      <c r="C54" s="1" t="s">
        <v>5</v>
      </c>
      <c r="D54" s="25">
        <f>D15</f>
        <v>12</v>
      </c>
      <c r="E54" s="62"/>
      <c r="F54" s="17">
        <f t="shared" si="2"/>
        <v>0</v>
      </c>
    </row>
    <row r="55" spans="1:6" x14ac:dyDescent="0.3">
      <c r="A55" s="2">
        <v>12</v>
      </c>
      <c r="B55" s="1" t="s">
        <v>68</v>
      </c>
      <c r="C55" s="1" t="s">
        <v>7</v>
      </c>
      <c r="D55" s="26">
        <f>D11</f>
        <v>0.3</v>
      </c>
      <c r="E55" s="62"/>
      <c r="F55" s="17">
        <f t="shared" si="2"/>
        <v>0</v>
      </c>
    </row>
    <row r="56" spans="1:6" x14ac:dyDescent="0.3">
      <c r="A56" s="2">
        <v>13</v>
      </c>
      <c r="B56" s="1" t="s">
        <v>48</v>
      </c>
      <c r="C56" s="1" t="s">
        <v>14</v>
      </c>
      <c r="D56" s="25">
        <f>D13</f>
        <v>6</v>
      </c>
      <c r="E56" s="62"/>
      <c r="F56" s="17">
        <f t="shared" si="2"/>
        <v>0</v>
      </c>
    </row>
    <row r="57" spans="1:6" x14ac:dyDescent="0.3">
      <c r="A57" s="2">
        <v>14</v>
      </c>
      <c r="B57" s="1" t="s">
        <v>65</v>
      </c>
      <c r="C57" s="1" t="s">
        <v>6</v>
      </c>
      <c r="D57" s="25">
        <v>6</v>
      </c>
      <c r="E57" s="62"/>
      <c r="F57" s="17">
        <f t="shared" si="2"/>
        <v>0</v>
      </c>
    </row>
    <row r="58" spans="1:6" x14ac:dyDescent="0.3">
      <c r="A58" s="2">
        <v>15</v>
      </c>
      <c r="B58" s="1" t="s">
        <v>129</v>
      </c>
      <c r="C58" s="1" t="s">
        <v>67</v>
      </c>
      <c r="D58" s="25">
        <f>2*5</f>
        <v>10</v>
      </c>
      <c r="E58" s="62"/>
      <c r="F58" s="17">
        <f t="shared" si="2"/>
        <v>0</v>
      </c>
    </row>
    <row r="59" spans="1:6" x14ac:dyDescent="0.3">
      <c r="A59" s="9" t="s">
        <v>55</v>
      </c>
      <c r="B59" s="8"/>
      <c r="C59" s="8"/>
      <c r="D59" s="8"/>
      <c r="E59" s="78"/>
      <c r="F59" s="8"/>
    </row>
    <row r="60" spans="1:6" x14ac:dyDescent="0.3">
      <c r="A60" s="2">
        <v>16</v>
      </c>
      <c r="B60" s="1" t="s">
        <v>130</v>
      </c>
      <c r="C60" s="1" t="s">
        <v>14</v>
      </c>
      <c r="D60" s="25">
        <v>2</v>
      </c>
      <c r="E60" s="62"/>
      <c r="F60" s="17">
        <f t="shared" ref="F60:F71" si="3">D60*E60</f>
        <v>0</v>
      </c>
    </row>
    <row r="61" spans="1:6" x14ac:dyDescent="0.3">
      <c r="A61" s="2">
        <v>17</v>
      </c>
      <c r="B61" s="1" t="s">
        <v>131</v>
      </c>
      <c r="C61" s="1" t="s">
        <v>5</v>
      </c>
      <c r="D61" s="25">
        <v>1890</v>
      </c>
      <c r="E61" s="62"/>
      <c r="F61" s="17">
        <f t="shared" si="3"/>
        <v>0</v>
      </c>
    </row>
    <row r="62" spans="1:6" x14ac:dyDescent="0.3">
      <c r="A62" s="2">
        <v>18</v>
      </c>
      <c r="B62" s="1" t="s">
        <v>23</v>
      </c>
      <c r="C62" s="1" t="s">
        <v>14</v>
      </c>
      <c r="D62" s="25">
        <f>D18</f>
        <v>56</v>
      </c>
      <c r="E62" s="62"/>
      <c r="F62" s="17">
        <f t="shared" si="3"/>
        <v>0</v>
      </c>
    </row>
    <row r="63" spans="1:6" x14ac:dyDescent="0.3">
      <c r="A63" s="2">
        <v>19</v>
      </c>
      <c r="B63" s="1" t="s">
        <v>49</v>
      </c>
      <c r="C63" s="1" t="s">
        <v>14</v>
      </c>
      <c r="D63" s="25">
        <f>D19</f>
        <v>20</v>
      </c>
      <c r="E63" s="62"/>
      <c r="F63" s="17">
        <f t="shared" si="3"/>
        <v>0</v>
      </c>
    </row>
    <row r="64" spans="1:6" x14ac:dyDescent="0.3">
      <c r="A64" s="2">
        <v>20</v>
      </c>
      <c r="B64" s="1" t="s">
        <v>108</v>
      </c>
      <c r="C64" s="1" t="s">
        <v>14</v>
      </c>
      <c r="D64" s="25">
        <f t="shared" ref="D64:D65" si="4">D20</f>
        <v>6</v>
      </c>
      <c r="E64" s="62"/>
      <c r="F64" s="17">
        <f t="shared" si="3"/>
        <v>0</v>
      </c>
    </row>
    <row r="65" spans="1:6" x14ac:dyDescent="0.3">
      <c r="A65" s="2">
        <v>21</v>
      </c>
      <c r="B65" s="1" t="s">
        <v>109</v>
      </c>
      <c r="C65" s="1" t="s">
        <v>14</v>
      </c>
      <c r="D65" s="25">
        <f t="shared" si="4"/>
        <v>12</v>
      </c>
      <c r="E65" s="62"/>
      <c r="F65" s="17">
        <f t="shared" si="3"/>
        <v>0</v>
      </c>
    </row>
    <row r="66" spans="1:6" x14ac:dyDescent="0.3">
      <c r="A66" s="2">
        <v>22</v>
      </c>
      <c r="B66" s="1" t="s">
        <v>132</v>
      </c>
      <c r="C66" s="1" t="s">
        <v>14</v>
      </c>
      <c r="D66" s="25">
        <f>D22</f>
        <v>1</v>
      </c>
      <c r="E66" s="62"/>
      <c r="F66" s="17">
        <f t="shared" si="3"/>
        <v>0</v>
      </c>
    </row>
    <row r="67" spans="1:6" x14ac:dyDescent="0.3">
      <c r="A67" s="2">
        <v>23</v>
      </c>
      <c r="B67" s="1" t="s">
        <v>79</v>
      </c>
      <c r="C67" s="1" t="s">
        <v>5</v>
      </c>
      <c r="D67" s="25">
        <v>1890</v>
      </c>
      <c r="E67" s="62"/>
      <c r="F67" s="17">
        <f t="shared" si="3"/>
        <v>0</v>
      </c>
    </row>
    <row r="68" spans="1:6" x14ac:dyDescent="0.3">
      <c r="A68" s="2">
        <v>24</v>
      </c>
      <c r="B68" s="1" t="s">
        <v>32</v>
      </c>
      <c r="C68" s="1" t="s">
        <v>33</v>
      </c>
      <c r="D68" s="25">
        <v>6</v>
      </c>
      <c r="E68" s="62"/>
      <c r="F68" s="17">
        <f t="shared" si="3"/>
        <v>0</v>
      </c>
    </row>
    <row r="69" spans="1:6" x14ac:dyDescent="0.3">
      <c r="A69" s="2">
        <v>25</v>
      </c>
      <c r="B69" s="1" t="s">
        <v>133</v>
      </c>
      <c r="C69" s="1" t="s">
        <v>5</v>
      </c>
      <c r="D69" s="25">
        <f>D17+1311</f>
        <v>10766</v>
      </c>
      <c r="E69" s="62"/>
      <c r="F69" s="17">
        <f t="shared" si="3"/>
        <v>0</v>
      </c>
    </row>
    <row r="70" spans="1:6" x14ac:dyDescent="0.3">
      <c r="A70" s="2">
        <v>26</v>
      </c>
      <c r="B70" s="1" t="s">
        <v>134</v>
      </c>
      <c r="C70" s="1" t="s">
        <v>33</v>
      </c>
      <c r="D70" s="25">
        <f>3*5+4</f>
        <v>19</v>
      </c>
      <c r="E70" s="62"/>
      <c r="F70" s="17">
        <f t="shared" si="3"/>
        <v>0</v>
      </c>
    </row>
    <row r="71" spans="1:6" x14ac:dyDescent="0.3">
      <c r="A71" s="2">
        <v>27</v>
      </c>
      <c r="B71" s="1" t="s">
        <v>84</v>
      </c>
      <c r="C71" s="1" t="s">
        <v>10</v>
      </c>
      <c r="D71" s="25">
        <v>5</v>
      </c>
      <c r="E71" s="62"/>
      <c r="F71" s="17">
        <f t="shared" si="3"/>
        <v>0</v>
      </c>
    </row>
    <row r="72" spans="1:6" x14ac:dyDescent="0.3">
      <c r="A72" s="10" t="s">
        <v>110</v>
      </c>
      <c r="B72" s="8"/>
      <c r="C72" s="8"/>
      <c r="D72" s="27"/>
      <c r="E72" s="78"/>
      <c r="F72" s="8"/>
    </row>
    <row r="73" spans="1:6" x14ac:dyDescent="0.3">
      <c r="A73" s="2">
        <v>28</v>
      </c>
      <c r="B73" s="1" t="s">
        <v>135</v>
      </c>
      <c r="C73" s="1" t="s">
        <v>5</v>
      </c>
      <c r="D73" s="25">
        <v>4</v>
      </c>
      <c r="E73" s="62"/>
      <c r="F73" s="17">
        <f t="shared" ref="F73:F74" si="5">D73*E73</f>
        <v>0</v>
      </c>
    </row>
    <row r="74" spans="1:6" x14ac:dyDescent="0.3">
      <c r="A74" s="2">
        <v>29</v>
      </c>
      <c r="B74" s="1" t="s">
        <v>113</v>
      </c>
      <c r="C74" s="1" t="s">
        <v>14</v>
      </c>
      <c r="D74" s="25">
        <v>3</v>
      </c>
      <c r="E74" s="62"/>
      <c r="F74" s="17">
        <f t="shared" si="5"/>
        <v>0</v>
      </c>
    </row>
    <row r="75" spans="1:6" x14ac:dyDescent="0.3">
      <c r="A75" s="10" t="s">
        <v>114</v>
      </c>
      <c r="B75" s="8"/>
      <c r="C75" s="8"/>
      <c r="D75" s="27"/>
      <c r="E75" s="78"/>
      <c r="F75" s="8"/>
    </row>
    <row r="76" spans="1:6" x14ac:dyDescent="0.3">
      <c r="A76" s="2">
        <v>30</v>
      </c>
      <c r="B76" s="1" t="s">
        <v>130</v>
      </c>
      <c r="C76" s="1" t="s">
        <v>14</v>
      </c>
      <c r="D76" s="25">
        <v>2</v>
      </c>
      <c r="E76" s="62"/>
      <c r="F76" s="17">
        <f t="shared" ref="F76:F91" si="6">D76*E76</f>
        <v>0</v>
      </c>
    </row>
    <row r="77" spans="1:6" x14ac:dyDescent="0.3">
      <c r="A77" s="2">
        <v>31</v>
      </c>
      <c r="B77" s="1" t="s">
        <v>136</v>
      </c>
      <c r="C77" s="1" t="s">
        <v>5</v>
      </c>
      <c r="D77" s="25">
        <f>D29+D30</f>
        <v>4205</v>
      </c>
      <c r="E77" s="62"/>
      <c r="F77" s="17">
        <f t="shared" si="6"/>
        <v>0</v>
      </c>
    </row>
    <row r="78" spans="1:6" x14ac:dyDescent="0.3">
      <c r="A78" s="2">
        <v>32</v>
      </c>
      <c r="B78" s="1" t="s">
        <v>137</v>
      </c>
      <c r="C78" s="1" t="s">
        <v>5</v>
      </c>
      <c r="D78" s="25">
        <f>5*50+30+5</f>
        <v>285</v>
      </c>
      <c r="E78" s="62"/>
      <c r="F78" s="17">
        <f t="shared" si="6"/>
        <v>0</v>
      </c>
    </row>
    <row r="79" spans="1:6" x14ac:dyDescent="0.3">
      <c r="A79" s="2">
        <v>33</v>
      </c>
      <c r="B79" s="1" t="s">
        <v>138</v>
      </c>
      <c r="C79" s="1" t="s">
        <v>14</v>
      </c>
      <c r="D79" s="25">
        <v>2</v>
      </c>
      <c r="E79" s="62"/>
      <c r="F79" s="17">
        <f t="shared" si="6"/>
        <v>0</v>
      </c>
    </row>
    <row r="80" spans="1:6" x14ac:dyDescent="0.3">
      <c r="A80" s="2">
        <v>34</v>
      </c>
      <c r="B80" s="1" t="s">
        <v>139</v>
      </c>
      <c r="C80" s="1" t="s">
        <v>14</v>
      </c>
      <c r="D80" s="25">
        <v>2</v>
      </c>
      <c r="E80" s="62"/>
      <c r="F80" s="17">
        <f t="shared" si="6"/>
        <v>0</v>
      </c>
    </row>
    <row r="81" spans="1:6" x14ac:dyDescent="0.3">
      <c r="A81" s="2">
        <v>35</v>
      </c>
      <c r="B81" s="1" t="s">
        <v>140</v>
      </c>
      <c r="C81" s="1" t="s">
        <v>14</v>
      </c>
      <c r="D81" s="25">
        <f>D31+D32</f>
        <v>3</v>
      </c>
      <c r="E81" s="62"/>
      <c r="F81" s="17">
        <f t="shared" si="6"/>
        <v>0</v>
      </c>
    </row>
    <row r="82" spans="1:6" x14ac:dyDescent="0.3">
      <c r="A82" s="2">
        <v>36</v>
      </c>
      <c r="B82" s="1" t="s">
        <v>120</v>
      </c>
      <c r="C82" s="1" t="s">
        <v>14</v>
      </c>
      <c r="D82" s="25">
        <f>D34</f>
        <v>216</v>
      </c>
      <c r="E82" s="62"/>
      <c r="F82" s="17">
        <f t="shared" si="6"/>
        <v>0</v>
      </c>
    </row>
    <row r="83" spans="1:6" x14ac:dyDescent="0.3">
      <c r="A83" s="2">
        <v>37</v>
      </c>
      <c r="B83" s="1" t="s">
        <v>121</v>
      </c>
      <c r="C83" s="1" t="s">
        <v>14</v>
      </c>
      <c r="D83" s="25">
        <f>D35</f>
        <v>216</v>
      </c>
      <c r="E83" s="62"/>
      <c r="F83" s="17">
        <f t="shared" si="6"/>
        <v>0</v>
      </c>
    </row>
    <row r="84" spans="1:6" x14ac:dyDescent="0.3">
      <c r="A84" s="2">
        <v>38</v>
      </c>
      <c r="B84" s="1" t="s">
        <v>141</v>
      </c>
      <c r="C84" s="1" t="s">
        <v>14</v>
      </c>
      <c r="D84" s="25">
        <v>4</v>
      </c>
      <c r="E84" s="62"/>
      <c r="F84" s="17">
        <f t="shared" si="6"/>
        <v>0</v>
      </c>
    </row>
    <row r="85" spans="1:6" x14ac:dyDescent="0.3">
      <c r="A85" s="2">
        <v>39</v>
      </c>
      <c r="B85" s="1" t="s">
        <v>142</v>
      </c>
      <c r="C85" s="1" t="s">
        <v>143</v>
      </c>
      <c r="D85" s="25">
        <f>D36</f>
        <v>234</v>
      </c>
      <c r="E85" s="62"/>
      <c r="F85" s="17">
        <f t="shared" si="6"/>
        <v>0</v>
      </c>
    </row>
    <row r="86" spans="1:6" x14ac:dyDescent="0.3">
      <c r="A86" s="2">
        <v>40</v>
      </c>
      <c r="B86" s="1" t="s">
        <v>123</v>
      </c>
      <c r="C86" s="1" t="s">
        <v>14</v>
      </c>
      <c r="D86" s="25">
        <f>D37</f>
        <v>4</v>
      </c>
      <c r="E86" s="62"/>
      <c r="F86" s="17">
        <f t="shared" si="6"/>
        <v>0</v>
      </c>
    </row>
    <row r="87" spans="1:6" x14ac:dyDescent="0.3">
      <c r="A87" s="2">
        <v>41</v>
      </c>
      <c r="B87" s="1" t="s">
        <v>144</v>
      </c>
      <c r="C87" s="1" t="s">
        <v>143</v>
      </c>
      <c r="D87" s="25">
        <f>96+12</f>
        <v>108</v>
      </c>
      <c r="E87" s="62"/>
      <c r="F87" s="17">
        <f t="shared" si="6"/>
        <v>0</v>
      </c>
    </row>
    <row r="88" spans="1:6" x14ac:dyDescent="0.3">
      <c r="A88" s="2">
        <v>42</v>
      </c>
      <c r="B88" s="1" t="s">
        <v>145</v>
      </c>
      <c r="C88" s="1" t="s">
        <v>143</v>
      </c>
      <c r="D88" s="25">
        <f>12+24</f>
        <v>36</v>
      </c>
      <c r="E88" s="62"/>
      <c r="F88" s="17">
        <f t="shared" si="6"/>
        <v>0</v>
      </c>
    </row>
    <row r="89" spans="1:6" x14ac:dyDescent="0.3">
      <c r="A89" s="2">
        <v>43</v>
      </c>
      <c r="B89" s="1" t="s">
        <v>146</v>
      </c>
      <c r="C89" s="1" t="s">
        <v>143</v>
      </c>
      <c r="D89" s="25">
        <f>D87+D88</f>
        <v>144</v>
      </c>
      <c r="E89" s="62"/>
      <c r="F89" s="17">
        <f t="shared" si="6"/>
        <v>0</v>
      </c>
    </row>
    <row r="90" spans="1:6" x14ac:dyDescent="0.3">
      <c r="A90" s="2">
        <v>44</v>
      </c>
      <c r="B90" s="1" t="s">
        <v>147</v>
      </c>
      <c r="C90" s="1" t="s">
        <v>10</v>
      </c>
      <c r="D90" s="25">
        <f>2*6</f>
        <v>12</v>
      </c>
      <c r="E90" s="62"/>
      <c r="F90" s="17">
        <f t="shared" si="6"/>
        <v>0</v>
      </c>
    </row>
    <row r="91" spans="1:6" x14ac:dyDescent="0.3">
      <c r="A91" s="2">
        <v>45</v>
      </c>
      <c r="B91" s="1" t="s">
        <v>125</v>
      </c>
      <c r="C91" s="1" t="s">
        <v>14</v>
      </c>
      <c r="D91" s="25">
        <f>D39</f>
        <v>120</v>
      </c>
      <c r="E91" s="62"/>
      <c r="F91" s="17">
        <f t="shared" si="6"/>
        <v>0</v>
      </c>
    </row>
    <row r="92" spans="1:6" x14ac:dyDescent="0.3">
      <c r="A92" s="9" t="s">
        <v>28</v>
      </c>
      <c r="B92" s="8"/>
      <c r="C92" s="8"/>
      <c r="D92" s="8"/>
      <c r="E92" s="78"/>
      <c r="F92" s="8"/>
    </row>
    <row r="93" spans="1:6" x14ac:dyDescent="0.3">
      <c r="A93" s="2">
        <v>46</v>
      </c>
      <c r="B93" s="1" t="s">
        <v>24</v>
      </c>
      <c r="C93" s="1" t="s">
        <v>10</v>
      </c>
      <c r="D93" s="25">
        <v>20</v>
      </c>
      <c r="E93" s="62"/>
      <c r="F93" s="17">
        <f t="shared" ref="F93:F98" si="7">D93*E93</f>
        <v>0</v>
      </c>
    </row>
    <row r="94" spans="1:6" x14ac:dyDescent="0.3">
      <c r="A94" s="2">
        <v>47</v>
      </c>
      <c r="B94" s="1" t="s">
        <v>148</v>
      </c>
      <c r="C94" s="1" t="s">
        <v>6</v>
      </c>
      <c r="D94" s="25">
        <v>1</v>
      </c>
      <c r="E94" s="62"/>
      <c r="F94" s="17">
        <f t="shared" si="7"/>
        <v>0</v>
      </c>
    </row>
    <row r="95" spans="1:6" x14ac:dyDescent="0.3">
      <c r="A95" s="2">
        <v>48</v>
      </c>
      <c r="B95" s="1" t="s">
        <v>149</v>
      </c>
      <c r="C95" s="1" t="s">
        <v>14</v>
      </c>
      <c r="D95" s="25">
        <f>6+1</f>
        <v>7</v>
      </c>
      <c r="E95" s="62"/>
      <c r="F95" s="17">
        <f t="shared" si="7"/>
        <v>0</v>
      </c>
    </row>
    <row r="96" spans="1:6" x14ac:dyDescent="0.3">
      <c r="A96" s="2">
        <v>49</v>
      </c>
      <c r="B96" s="1" t="s">
        <v>11</v>
      </c>
      <c r="C96" s="1" t="s">
        <v>6</v>
      </c>
      <c r="D96" s="25">
        <v>1</v>
      </c>
      <c r="E96" s="62"/>
      <c r="F96" s="17">
        <f t="shared" si="7"/>
        <v>0</v>
      </c>
    </row>
    <row r="97" spans="1:6" x14ac:dyDescent="0.3">
      <c r="A97" s="2">
        <v>50</v>
      </c>
      <c r="B97" s="1" t="s">
        <v>45</v>
      </c>
      <c r="C97" s="1" t="s">
        <v>6</v>
      </c>
      <c r="D97" s="25">
        <v>1</v>
      </c>
      <c r="E97" s="62"/>
      <c r="F97" s="17">
        <f t="shared" si="7"/>
        <v>0</v>
      </c>
    </row>
    <row r="98" spans="1:6" ht="15" thickBot="1" x14ac:dyDescent="0.35">
      <c r="A98" s="2">
        <v>51</v>
      </c>
      <c r="B98" s="3" t="s">
        <v>0</v>
      </c>
      <c r="C98" s="3" t="s">
        <v>6</v>
      </c>
      <c r="D98" s="25">
        <v>1</v>
      </c>
      <c r="E98" s="62"/>
      <c r="F98" s="17">
        <f t="shared" si="7"/>
        <v>0</v>
      </c>
    </row>
    <row r="99" spans="1:6" ht="15" thickBot="1" x14ac:dyDescent="0.35">
      <c r="A99" s="4"/>
      <c r="B99" s="5"/>
      <c r="C99" s="5"/>
      <c r="D99" s="24"/>
      <c r="E99" s="5"/>
      <c r="F99" s="5"/>
    </row>
    <row r="100" spans="1:6" x14ac:dyDescent="0.3">
      <c r="E100" s="19" t="s">
        <v>52</v>
      </c>
      <c r="F100" s="20">
        <f>SUM(F8:F99)</f>
        <v>0</v>
      </c>
    </row>
    <row r="101" spans="1:6" x14ac:dyDescent="0.3">
      <c r="A101" s="67"/>
      <c r="B101" s="67"/>
      <c r="C101" s="67"/>
      <c r="D101" s="67"/>
    </row>
  </sheetData>
  <sheetProtection algorithmName="SHA-512" hashValue="dB1YOtFJsMOXbolQL5b9VosNYJ/vc/85BPcA2AC5XF40YpvcYNczjRgAjxsJTb3GzAXhbbEmurVfVHvdJwRFLg==" saltValue="PBasQWEcDI1JRGqehmUbkQ==" spinCount="100000" sheet="1" objects="1" scenarios="1"/>
  <mergeCells count="5">
    <mergeCell ref="A2:D2"/>
    <mergeCell ref="A3:D3"/>
    <mergeCell ref="A5:D5"/>
    <mergeCell ref="A41:D41"/>
    <mergeCell ref="A101:D101"/>
  </mergeCells>
  <pageMargins left="0.7" right="0.7" top="0.78740157499999996" bottom="0.78740157499999996" header="0.3" footer="0.3"/>
  <pageSetup paperSize="9" scale="71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C232-2712-4682-8DD0-9E0C21BB41C5}">
  <dimension ref="A1:F71"/>
  <sheetViews>
    <sheetView view="pageBreakPreview" zoomScaleNormal="90" zoomScaleSheetLayoutView="100" zoomScalePageLayoutView="80" workbookViewId="0">
      <selection activeCell="B12" sqref="B12"/>
    </sheetView>
  </sheetViews>
  <sheetFormatPr defaultRowHeight="14.4" x14ac:dyDescent="0.3"/>
  <cols>
    <col min="1" max="1" width="5.77734375" customWidth="1"/>
    <col min="2" max="2" width="74.44140625" customWidth="1"/>
    <col min="3" max="3" width="8.21875" customWidth="1"/>
    <col min="4" max="4" width="7.88671875" customWidth="1"/>
    <col min="5" max="5" width="14" bestFit="1" customWidth="1"/>
    <col min="6" max="6" width="12.5546875" bestFit="1" customWidth="1"/>
  </cols>
  <sheetData>
    <row r="1" spans="1:6" x14ac:dyDescent="0.3">
      <c r="C1" s="33" t="s">
        <v>100</v>
      </c>
      <c r="D1" s="32" t="s">
        <v>150</v>
      </c>
    </row>
    <row r="2" spans="1:6" ht="39" customHeight="1" x14ac:dyDescent="0.3">
      <c r="A2" s="65" t="s">
        <v>102</v>
      </c>
      <c r="B2" s="70"/>
      <c r="C2" s="70"/>
      <c r="D2" s="70"/>
    </row>
    <row r="3" spans="1:6" ht="21" x14ac:dyDescent="0.4">
      <c r="A3" s="71" t="s">
        <v>151</v>
      </c>
      <c r="B3" s="71"/>
      <c r="C3" s="71"/>
      <c r="D3" s="71"/>
    </row>
    <row r="4" spans="1:6" ht="4.5" customHeight="1" thickBot="1" x14ac:dyDescent="0.35"/>
    <row r="5" spans="1:6" ht="15" thickBot="1" x14ac:dyDescent="0.35">
      <c r="A5" s="72" t="s">
        <v>18</v>
      </c>
      <c r="B5" s="73"/>
      <c r="C5" s="73"/>
      <c r="D5" s="74"/>
      <c r="E5" s="12"/>
      <c r="F5" s="13"/>
    </row>
    <row r="6" spans="1:6" x14ac:dyDescent="0.3">
      <c r="A6" s="6" t="s">
        <v>3</v>
      </c>
      <c r="B6" s="7" t="s">
        <v>2</v>
      </c>
      <c r="C6" s="7" t="s">
        <v>4</v>
      </c>
      <c r="D6" s="21" t="s">
        <v>1</v>
      </c>
      <c r="E6" s="14" t="s">
        <v>50</v>
      </c>
      <c r="F6" s="15" t="s">
        <v>51</v>
      </c>
    </row>
    <row r="7" spans="1:6" ht="5.4" customHeight="1" x14ac:dyDescent="0.3">
      <c r="A7" s="10"/>
      <c r="B7" s="11"/>
      <c r="C7" s="11"/>
      <c r="D7" s="22"/>
      <c r="E7" s="11"/>
      <c r="F7" s="16"/>
    </row>
    <row r="8" spans="1:6" x14ac:dyDescent="0.3">
      <c r="A8" s="9" t="s">
        <v>38</v>
      </c>
      <c r="B8" s="8"/>
      <c r="C8" s="8"/>
      <c r="D8" s="8"/>
      <c r="E8" s="8"/>
    </row>
    <row r="9" spans="1:6" x14ac:dyDescent="0.3">
      <c r="A9" s="2">
        <v>1</v>
      </c>
      <c r="B9" s="1" t="s">
        <v>105</v>
      </c>
      <c r="C9" s="1" t="s">
        <v>7</v>
      </c>
      <c r="D9" s="34">
        <f>D29*2*0.35*0.2</f>
        <v>0.83999999999999986</v>
      </c>
      <c r="E9" s="62"/>
      <c r="F9" s="17">
        <f t="shared" ref="F9:F11" si="0">D9*E9</f>
        <v>0</v>
      </c>
    </row>
    <row r="10" spans="1:6" x14ac:dyDescent="0.3">
      <c r="A10" s="2">
        <v>2</v>
      </c>
      <c r="B10" s="1" t="s">
        <v>152</v>
      </c>
      <c r="C10" s="1" t="s">
        <v>7</v>
      </c>
      <c r="D10" s="26">
        <v>1.5</v>
      </c>
      <c r="E10" s="62"/>
      <c r="F10" s="17">
        <f t="shared" si="0"/>
        <v>0</v>
      </c>
    </row>
    <row r="11" spans="1:6" x14ac:dyDescent="0.3">
      <c r="A11" s="2">
        <v>3</v>
      </c>
      <c r="B11" s="1" t="s">
        <v>54</v>
      </c>
      <c r="C11" s="1" t="s">
        <v>7</v>
      </c>
      <c r="D11" s="26">
        <f>D29/3*6*0.2</f>
        <v>2.4000000000000004</v>
      </c>
      <c r="E11" s="62"/>
      <c r="F11" s="17">
        <f t="shared" si="0"/>
        <v>0</v>
      </c>
    </row>
    <row r="12" spans="1:6" x14ac:dyDescent="0.3">
      <c r="A12" s="2">
        <v>4</v>
      </c>
      <c r="B12" s="1" t="s">
        <v>12</v>
      </c>
      <c r="C12" s="1" t="s">
        <v>5</v>
      </c>
      <c r="D12" s="25">
        <f>D29*2</f>
        <v>12</v>
      </c>
      <c r="E12" s="62"/>
      <c r="F12" s="17">
        <f>D12*E12</f>
        <v>0</v>
      </c>
    </row>
    <row r="13" spans="1:6" x14ac:dyDescent="0.3">
      <c r="A13" s="2">
        <v>5</v>
      </c>
      <c r="B13" s="1" t="s">
        <v>13</v>
      </c>
      <c r="C13" s="1" t="s">
        <v>5</v>
      </c>
      <c r="D13" s="25">
        <f>D12</f>
        <v>12</v>
      </c>
      <c r="E13" s="62"/>
      <c r="F13" s="17">
        <f t="shared" ref="F13:F24" si="1">D13*E13</f>
        <v>0</v>
      </c>
    </row>
    <row r="14" spans="1:6" x14ac:dyDescent="0.3">
      <c r="A14" s="10" t="s">
        <v>153</v>
      </c>
      <c r="B14" s="8"/>
      <c r="C14" s="8"/>
      <c r="D14" s="27"/>
      <c r="E14" s="78"/>
      <c r="F14" s="8"/>
    </row>
    <row r="15" spans="1:6" x14ac:dyDescent="0.3">
      <c r="A15" s="2">
        <v>6</v>
      </c>
      <c r="B15" s="1" t="s">
        <v>48</v>
      </c>
      <c r="C15" s="1" t="s">
        <v>14</v>
      </c>
      <c r="D15" s="25">
        <f>D29</f>
        <v>6</v>
      </c>
      <c r="E15" s="62"/>
      <c r="F15" s="17">
        <f t="shared" si="1"/>
        <v>0</v>
      </c>
    </row>
    <row r="16" spans="1:6" x14ac:dyDescent="0.3">
      <c r="A16" s="2">
        <v>7</v>
      </c>
      <c r="B16" s="1" t="s">
        <v>107</v>
      </c>
      <c r="C16" s="1" t="s">
        <v>5</v>
      </c>
      <c r="D16" s="25">
        <f>D29*2</f>
        <v>12</v>
      </c>
      <c r="E16" s="62"/>
      <c r="F16" s="17">
        <f t="shared" si="1"/>
        <v>0</v>
      </c>
    </row>
    <row r="17" spans="1:6" x14ac:dyDescent="0.3">
      <c r="A17" s="2">
        <v>8</v>
      </c>
      <c r="B17" s="1" t="s">
        <v>154</v>
      </c>
      <c r="C17" s="1" t="s">
        <v>5</v>
      </c>
      <c r="D17" s="25">
        <f>D29*2</f>
        <v>12</v>
      </c>
      <c r="E17" s="62"/>
      <c r="F17" s="17">
        <f t="shared" si="1"/>
        <v>0</v>
      </c>
    </row>
    <row r="18" spans="1:6" x14ac:dyDescent="0.3">
      <c r="A18" s="2">
        <v>9</v>
      </c>
      <c r="B18" s="1" t="s">
        <v>155</v>
      </c>
      <c r="C18" s="1" t="s">
        <v>156</v>
      </c>
      <c r="D18" s="25">
        <v>4</v>
      </c>
      <c r="E18" s="62"/>
      <c r="F18" s="17">
        <f t="shared" si="1"/>
        <v>0</v>
      </c>
    </row>
    <row r="19" spans="1:6" x14ac:dyDescent="0.3">
      <c r="A19" s="2">
        <v>10</v>
      </c>
      <c r="B19" s="1" t="s">
        <v>157</v>
      </c>
      <c r="C19" s="1" t="s">
        <v>14</v>
      </c>
      <c r="D19" s="25">
        <f>2*D18</f>
        <v>8</v>
      </c>
      <c r="E19" s="62"/>
      <c r="F19" s="17">
        <f t="shared" si="1"/>
        <v>0</v>
      </c>
    </row>
    <row r="20" spans="1:6" x14ac:dyDescent="0.3">
      <c r="A20" s="2">
        <v>11</v>
      </c>
      <c r="B20" s="1" t="s">
        <v>158</v>
      </c>
      <c r="C20" s="1" t="s">
        <v>14</v>
      </c>
      <c r="D20" s="35">
        <f>D17*2</f>
        <v>24</v>
      </c>
      <c r="E20" s="63"/>
      <c r="F20" s="17">
        <f t="shared" si="1"/>
        <v>0</v>
      </c>
    </row>
    <row r="21" spans="1:6" x14ac:dyDescent="0.3">
      <c r="A21" s="2">
        <v>12</v>
      </c>
      <c r="B21" s="1" t="s">
        <v>23</v>
      </c>
      <c r="C21" s="1" t="s">
        <v>14</v>
      </c>
      <c r="D21" s="25">
        <f>D16*2</f>
        <v>24</v>
      </c>
      <c r="E21" s="62"/>
      <c r="F21" s="17">
        <f t="shared" si="1"/>
        <v>0</v>
      </c>
    </row>
    <row r="22" spans="1:6" x14ac:dyDescent="0.3">
      <c r="A22" s="2">
        <v>13</v>
      </c>
      <c r="B22" s="1" t="s">
        <v>108</v>
      </c>
      <c r="C22" s="1" t="s">
        <v>14</v>
      </c>
      <c r="D22" s="25">
        <f>D29</f>
        <v>6</v>
      </c>
      <c r="E22" s="62"/>
      <c r="F22" s="17">
        <f t="shared" si="1"/>
        <v>0</v>
      </c>
    </row>
    <row r="23" spans="1:6" x14ac:dyDescent="0.3">
      <c r="A23" s="2">
        <v>14</v>
      </c>
      <c r="B23" s="1" t="s">
        <v>159</v>
      </c>
      <c r="C23" s="1" t="s">
        <v>14</v>
      </c>
      <c r="D23" s="36">
        <v>8</v>
      </c>
      <c r="E23" s="63"/>
      <c r="F23" s="17">
        <f t="shared" si="1"/>
        <v>0</v>
      </c>
    </row>
    <row r="24" spans="1:6" x14ac:dyDescent="0.3">
      <c r="A24" s="2">
        <v>15</v>
      </c>
      <c r="B24" s="1" t="s">
        <v>27</v>
      </c>
      <c r="C24" s="1" t="s">
        <v>6</v>
      </c>
      <c r="D24" s="25">
        <v>1</v>
      </c>
      <c r="E24" s="62"/>
      <c r="F24" s="17">
        <f t="shared" si="1"/>
        <v>0</v>
      </c>
    </row>
    <row r="25" spans="1:6" ht="15" thickBot="1" x14ac:dyDescent="0.35">
      <c r="A25" s="75" t="s">
        <v>20</v>
      </c>
      <c r="B25" s="76"/>
      <c r="C25" s="76"/>
      <c r="D25" s="77"/>
      <c r="E25" s="79"/>
      <c r="F25" s="18"/>
    </row>
    <row r="26" spans="1:6" x14ac:dyDescent="0.3">
      <c r="A26" s="30" t="s">
        <v>3</v>
      </c>
      <c r="B26" s="31" t="s">
        <v>2</v>
      </c>
      <c r="C26" s="31" t="s">
        <v>4</v>
      </c>
      <c r="D26" s="15" t="s">
        <v>1</v>
      </c>
      <c r="E26" s="80" t="s">
        <v>50</v>
      </c>
      <c r="F26" s="31" t="s">
        <v>51</v>
      </c>
    </row>
    <row r="27" spans="1:6" ht="5.4" customHeight="1" x14ac:dyDescent="0.3">
      <c r="A27" s="28"/>
      <c r="B27" s="29"/>
      <c r="C27" s="29"/>
      <c r="D27" s="29"/>
      <c r="E27" s="81"/>
      <c r="F27" s="29"/>
    </row>
    <row r="28" spans="1:6" x14ac:dyDescent="0.3">
      <c r="A28" s="9" t="s">
        <v>38</v>
      </c>
      <c r="B28" s="8"/>
      <c r="C28" s="8"/>
      <c r="D28" s="8"/>
      <c r="E28" s="78"/>
    </row>
    <row r="29" spans="1:6" x14ac:dyDescent="0.3">
      <c r="A29" s="2">
        <v>1</v>
      </c>
      <c r="B29" s="1" t="s">
        <v>160</v>
      </c>
      <c r="C29" s="1" t="s">
        <v>59</v>
      </c>
      <c r="D29" s="35">
        <v>6</v>
      </c>
      <c r="E29" s="64"/>
      <c r="F29" s="17">
        <f t="shared" ref="F29:F61" si="2">D29*E29</f>
        <v>0</v>
      </c>
    </row>
    <row r="30" spans="1:6" x14ac:dyDescent="0.3">
      <c r="A30" s="2">
        <v>2</v>
      </c>
      <c r="B30" s="1" t="s">
        <v>161</v>
      </c>
      <c r="C30" s="1" t="s">
        <v>59</v>
      </c>
      <c r="D30" s="25">
        <v>6</v>
      </c>
      <c r="E30" s="62"/>
      <c r="F30" s="17">
        <f t="shared" si="2"/>
        <v>0</v>
      </c>
    </row>
    <row r="31" spans="1:6" ht="28.8" x14ac:dyDescent="0.3">
      <c r="A31" s="2">
        <v>3</v>
      </c>
      <c r="B31" s="1" t="s">
        <v>87</v>
      </c>
      <c r="C31" s="1" t="s">
        <v>7</v>
      </c>
      <c r="D31" s="26">
        <f>5*D29</f>
        <v>30</v>
      </c>
      <c r="E31" s="62"/>
      <c r="F31" s="17">
        <f t="shared" si="2"/>
        <v>0</v>
      </c>
    </row>
    <row r="32" spans="1:6" ht="28.8" x14ac:dyDescent="0.3">
      <c r="A32" s="2">
        <v>4</v>
      </c>
      <c r="B32" s="1" t="s">
        <v>128</v>
      </c>
      <c r="C32" s="1" t="s">
        <v>43</v>
      </c>
      <c r="D32" s="26">
        <f>D29*6/3</f>
        <v>12</v>
      </c>
      <c r="E32" s="62"/>
      <c r="F32" s="17">
        <f t="shared" si="2"/>
        <v>0</v>
      </c>
    </row>
    <row r="33" spans="1:6" ht="28.8" x14ac:dyDescent="0.3">
      <c r="A33" s="2">
        <v>5</v>
      </c>
      <c r="B33" s="1" t="s">
        <v>162</v>
      </c>
      <c r="C33" s="1" t="s">
        <v>43</v>
      </c>
      <c r="D33" s="26">
        <v>10</v>
      </c>
      <c r="E33" s="62"/>
      <c r="F33" s="17">
        <f t="shared" si="2"/>
        <v>0</v>
      </c>
    </row>
    <row r="34" spans="1:6" x14ac:dyDescent="0.3">
      <c r="A34" s="2">
        <v>6</v>
      </c>
      <c r="B34" s="1" t="s">
        <v>163</v>
      </c>
      <c r="C34" s="1" t="s">
        <v>43</v>
      </c>
      <c r="D34" s="26">
        <f>D29*6/3</f>
        <v>12</v>
      </c>
      <c r="E34" s="62"/>
      <c r="F34" s="17">
        <f t="shared" si="2"/>
        <v>0</v>
      </c>
    </row>
    <row r="35" spans="1:6" ht="28.8" x14ac:dyDescent="0.3">
      <c r="A35" s="2">
        <v>7</v>
      </c>
      <c r="B35" s="1" t="s">
        <v>164</v>
      </c>
      <c r="C35" s="1" t="s">
        <v>43</v>
      </c>
      <c r="D35" s="26">
        <v>10</v>
      </c>
      <c r="E35" s="62"/>
      <c r="F35" s="17">
        <f t="shared" si="2"/>
        <v>0</v>
      </c>
    </row>
    <row r="36" spans="1:6" ht="28.8" x14ac:dyDescent="0.3">
      <c r="A36" s="2">
        <v>8</v>
      </c>
      <c r="B36" s="1" t="s">
        <v>165</v>
      </c>
      <c r="C36" s="1" t="s">
        <v>43</v>
      </c>
      <c r="D36" s="26">
        <v>10</v>
      </c>
      <c r="E36" s="62"/>
      <c r="F36" s="17">
        <f t="shared" si="2"/>
        <v>0</v>
      </c>
    </row>
    <row r="37" spans="1:6" x14ac:dyDescent="0.3">
      <c r="A37" s="2">
        <v>9</v>
      </c>
      <c r="B37" s="1" t="s">
        <v>166</v>
      </c>
      <c r="C37" s="1" t="s">
        <v>43</v>
      </c>
      <c r="D37" s="26">
        <v>0</v>
      </c>
      <c r="E37" s="62"/>
      <c r="F37" s="17">
        <f t="shared" si="2"/>
        <v>0</v>
      </c>
    </row>
    <row r="38" spans="1:6" x14ac:dyDescent="0.3">
      <c r="A38" s="2">
        <v>10</v>
      </c>
      <c r="B38" s="1" t="s">
        <v>29</v>
      </c>
      <c r="C38" s="1" t="s">
        <v>5</v>
      </c>
      <c r="D38" s="25">
        <f>D39</f>
        <v>144</v>
      </c>
      <c r="E38" s="62"/>
      <c r="F38" s="17">
        <f t="shared" si="2"/>
        <v>0</v>
      </c>
    </row>
    <row r="39" spans="1:6" x14ac:dyDescent="0.3">
      <c r="A39" s="2">
        <v>11</v>
      </c>
      <c r="B39" s="1" t="s">
        <v>30</v>
      </c>
      <c r="C39" s="1" t="s">
        <v>5</v>
      </c>
      <c r="D39" s="25">
        <f>D34*12+D37*12</f>
        <v>144</v>
      </c>
      <c r="E39" s="62"/>
      <c r="F39" s="17">
        <f t="shared" si="2"/>
        <v>0</v>
      </c>
    </row>
    <row r="40" spans="1:6" x14ac:dyDescent="0.3">
      <c r="A40" s="2">
        <v>12</v>
      </c>
      <c r="B40" s="1" t="s">
        <v>31</v>
      </c>
      <c r="C40" s="1" t="s">
        <v>5</v>
      </c>
      <c r="D40" s="34">
        <f>D39</f>
        <v>144</v>
      </c>
      <c r="E40" s="64"/>
      <c r="F40" s="17">
        <f t="shared" si="2"/>
        <v>0</v>
      </c>
    </row>
    <row r="41" spans="1:6" ht="28.8" x14ac:dyDescent="0.3">
      <c r="A41" s="2">
        <v>13</v>
      </c>
      <c r="B41" s="1" t="s">
        <v>76</v>
      </c>
      <c r="C41" s="1" t="s">
        <v>5</v>
      </c>
      <c r="D41" s="25">
        <v>10</v>
      </c>
      <c r="E41" s="62"/>
      <c r="F41" s="17">
        <f t="shared" si="2"/>
        <v>0</v>
      </c>
    </row>
    <row r="42" spans="1:6" ht="28.8" x14ac:dyDescent="0.3">
      <c r="A42" s="2">
        <v>14</v>
      </c>
      <c r="B42" s="1" t="s">
        <v>75</v>
      </c>
      <c r="C42" s="1" t="s">
        <v>5</v>
      </c>
      <c r="D42" s="25">
        <v>10</v>
      </c>
      <c r="E42" s="62"/>
      <c r="F42" s="17">
        <f t="shared" si="2"/>
        <v>0</v>
      </c>
    </row>
    <row r="43" spans="1:6" ht="28.8" x14ac:dyDescent="0.3">
      <c r="A43" s="2">
        <v>15</v>
      </c>
      <c r="B43" s="1" t="s">
        <v>74</v>
      </c>
      <c r="C43" s="1" t="s">
        <v>5</v>
      </c>
      <c r="D43" s="25">
        <v>15</v>
      </c>
      <c r="E43" s="62"/>
      <c r="F43" s="17">
        <f t="shared" si="2"/>
        <v>0</v>
      </c>
    </row>
    <row r="44" spans="1:6" ht="28.8" x14ac:dyDescent="0.3">
      <c r="A44" s="2">
        <v>16</v>
      </c>
      <c r="B44" s="1" t="s">
        <v>73</v>
      </c>
      <c r="C44" s="1" t="s">
        <v>5</v>
      </c>
      <c r="D44" s="25">
        <f>D43</f>
        <v>15</v>
      </c>
      <c r="E44" s="62"/>
      <c r="F44" s="17">
        <f t="shared" si="2"/>
        <v>0</v>
      </c>
    </row>
    <row r="45" spans="1:6" x14ac:dyDescent="0.3">
      <c r="A45" s="2">
        <v>17</v>
      </c>
      <c r="B45" s="1" t="s">
        <v>8</v>
      </c>
      <c r="C45" s="1" t="s">
        <v>7</v>
      </c>
      <c r="D45" s="26">
        <f>D31*0.2+(D34+D37)*0.02</f>
        <v>6.24</v>
      </c>
      <c r="E45" s="62"/>
      <c r="F45" s="17">
        <f t="shared" si="2"/>
        <v>0</v>
      </c>
    </row>
    <row r="46" spans="1:6" x14ac:dyDescent="0.3">
      <c r="A46" s="2">
        <v>18</v>
      </c>
      <c r="B46" s="1" t="s">
        <v>12</v>
      </c>
      <c r="C46" s="1" t="s">
        <v>5</v>
      </c>
      <c r="D46" s="25">
        <f>D12</f>
        <v>12</v>
      </c>
      <c r="E46" s="62"/>
      <c r="F46" s="17">
        <f t="shared" si="2"/>
        <v>0</v>
      </c>
    </row>
    <row r="47" spans="1:6" x14ac:dyDescent="0.3">
      <c r="A47" s="2">
        <v>19</v>
      </c>
      <c r="B47" s="1" t="s">
        <v>13</v>
      </c>
      <c r="C47" s="1" t="s">
        <v>5</v>
      </c>
      <c r="D47" s="25">
        <f>D13</f>
        <v>12</v>
      </c>
      <c r="E47" s="62"/>
      <c r="F47" s="17">
        <f t="shared" si="2"/>
        <v>0</v>
      </c>
    </row>
    <row r="48" spans="1:6" x14ac:dyDescent="0.3">
      <c r="A48" s="2">
        <v>20</v>
      </c>
      <c r="B48" s="1" t="s">
        <v>68</v>
      </c>
      <c r="C48" s="1" t="s">
        <v>7</v>
      </c>
      <c r="D48" s="37">
        <f>D10</f>
        <v>1.5</v>
      </c>
      <c r="E48" s="62"/>
      <c r="F48" s="17">
        <f t="shared" si="2"/>
        <v>0</v>
      </c>
    </row>
    <row r="49" spans="1:6" x14ac:dyDescent="0.3">
      <c r="A49" s="2">
        <v>21</v>
      </c>
      <c r="B49" s="1" t="s">
        <v>48</v>
      </c>
      <c r="C49" s="1" t="s">
        <v>14</v>
      </c>
      <c r="D49" s="25">
        <f>D15</f>
        <v>6</v>
      </c>
      <c r="E49" s="62"/>
      <c r="F49" s="17">
        <f t="shared" si="2"/>
        <v>0</v>
      </c>
    </row>
    <row r="50" spans="1:6" x14ac:dyDescent="0.3">
      <c r="A50" s="2">
        <v>22</v>
      </c>
      <c r="B50" s="1" t="s">
        <v>167</v>
      </c>
      <c r="C50" s="1" t="s">
        <v>14</v>
      </c>
      <c r="D50" s="25">
        <f>D29</f>
        <v>6</v>
      </c>
      <c r="E50" s="62"/>
      <c r="F50" s="17">
        <f t="shared" si="2"/>
        <v>0</v>
      </c>
    </row>
    <row r="51" spans="1:6" x14ac:dyDescent="0.3">
      <c r="A51" s="2">
        <v>23</v>
      </c>
      <c r="B51" s="1" t="s">
        <v>66</v>
      </c>
      <c r="C51" s="1" t="s">
        <v>67</v>
      </c>
      <c r="D51" s="25">
        <f>D31*0.5</f>
        <v>15</v>
      </c>
      <c r="E51" s="62"/>
      <c r="F51" s="17">
        <f t="shared" si="2"/>
        <v>0</v>
      </c>
    </row>
    <row r="52" spans="1:6" x14ac:dyDescent="0.3">
      <c r="A52" s="10" t="s">
        <v>153</v>
      </c>
      <c r="B52" s="8"/>
      <c r="C52" s="8"/>
      <c r="D52" s="27"/>
      <c r="E52" s="78"/>
      <c r="F52" s="8"/>
    </row>
    <row r="53" spans="1:6" x14ac:dyDescent="0.3">
      <c r="A53" s="2">
        <v>24</v>
      </c>
      <c r="B53" s="1" t="s">
        <v>15</v>
      </c>
      <c r="C53" s="1" t="s">
        <v>14</v>
      </c>
      <c r="D53" s="25">
        <f>D20</f>
        <v>24</v>
      </c>
      <c r="E53" s="62"/>
      <c r="F53" s="17">
        <f t="shared" si="2"/>
        <v>0</v>
      </c>
    </row>
    <row r="54" spans="1:6" x14ac:dyDescent="0.3">
      <c r="A54" s="2">
        <v>25</v>
      </c>
      <c r="B54" s="1" t="s">
        <v>23</v>
      </c>
      <c r="C54" s="1" t="s">
        <v>14</v>
      </c>
      <c r="D54" s="25">
        <f>D21</f>
        <v>24</v>
      </c>
      <c r="E54" s="62"/>
      <c r="F54" s="17">
        <f t="shared" si="2"/>
        <v>0</v>
      </c>
    </row>
    <row r="55" spans="1:6" x14ac:dyDescent="0.3">
      <c r="A55" s="2">
        <v>26</v>
      </c>
      <c r="B55" s="1" t="s">
        <v>108</v>
      </c>
      <c r="C55" s="1" t="s">
        <v>14</v>
      </c>
      <c r="D55" s="25">
        <f>D22</f>
        <v>6</v>
      </c>
      <c r="E55" s="62"/>
      <c r="F55" s="17">
        <f t="shared" si="2"/>
        <v>0</v>
      </c>
    </row>
    <row r="56" spans="1:6" x14ac:dyDescent="0.3">
      <c r="A56" s="2">
        <v>27</v>
      </c>
      <c r="B56" s="1" t="s">
        <v>168</v>
      </c>
      <c r="C56" s="1" t="s">
        <v>33</v>
      </c>
      <c r="D56" s="35">
        <f>D29</f>
        <v>6</v>
      </c>
      <c r="E56" s="63"/>
      <c r="F56" s="17">
        <f t="shared" si="2"/>
        <v>0</v>
      </c>
    </row>
    <row r="57" spans="1:6" x14ac:dyDescent="0.3">
      <c r="A57" s="2">
        <v>28</v>
      </c>
      <c r="B57" s="1" t="s">
        <v>169</v>
      </c>
      <c r="C57" s="1" t="s">
        <v>10</v>
      </c>
      <c r="D57" s="35">
        <v>40</v>
      </c>
      <c r="E57" s="63"/>
      <c r="F57" s="17">
        <f t="shared" si="2"/>
        <v>0</v>
      </c>
    </row>
    <row r="58" spans="1:6" x14ac:dyDescent="0.3">
      <c r="A58" s="2">
        <v>29</v>
      </c>
      <c r="B58" s="1" t="s">
        <v>170</v>
      </c>
      <c r="C58" s="1" t="s">
        <v>33</v>
      </c>
      <c r="D58" s="35">
        <f>D29</f>
        <v>6</v>
      </c>
      <c r="E58" s="63"/>
      <c r="F58" s="17">
        <f t="shared" si="2"/>
        <v>0</v>
      </c>
    </row>
    <row r="59" spans="1:6" x14ac:dyDescent="0.3">
      <c r="A59" s="2">
        <v>30</v>
      </c>
      <c r="B59" s="1" t="s">
        <v>171</v>
      </c>
      <c r="C59" s="1" t="s">
        <v>10</v>
      </c>
      <c r="D59" s="35">
        <v>35</v>
      </c>
      <c r="E59" s="63"/>
      <c r="F59" s="17">
        <f t="shared" si="2"/>
        <v>0</v>
      </c>
    </row>
    <row r="60" spans="1:6" x14ac:dyDescent="0.3">
      <c r="A60" s="2">
        <v>31</v>
      </c>
      <c r="B60" s="1" t="s">
        <v>172</v>
      </c>
      <c r="C60" s="1" t="s">
        <v>5</v>
      </c>
      <c r="D60" s="35">
        <v>450</v>
      </c>
      <c r="E60" s="63"/>
      <c r="F60" s="17">
        <f t="shared" si="2"/>
        <v>0</v>
      </c>
    </row>
    <row r="61" spans="1:6" x14ac:dyDescent="0.3">
      <c r="A61" s="2">
        <v>32</v>
      </c>
      <c r="B61" s="1" t="s">
        <v>173</v>
      </c>
      <c r="C61" s="1" t="s">
        <v>33</v>
      </c>
      <c r="D61" s="35">
        <f>D29</f>
        <v>6</v>
      </c>
      <c r="E61" s="63"/>
      <c r="F61" s="17">
        <f t="shared" si="2"/>
        <v>0</v>
      </c>
    </row>
    <row r="62" spans="1:6" x14ac:dyDescent="0.3">
      <c r="A62" s="9" t="s">
        <v>28</v>
      </c>
      <c r="B62" s="8"/>
      <c r="C62" s="8"/>
      <c r="D62" s="8"/>
      <c r="E62" s="78"/>
      <c r="F62" s="8"/>
    </row>
    <row r="63" spans="1:6" x14ac:dyDescent="0.3">
      <c r="A63" s="2">
        <v>33</v>
      </c>
      <c r="B63" s="1" t="s">
        <v>24</v>
      </c>
      <c r="C63" s="1" t="s">
        <v>10</v>
      </c>
      <c r="D63" s="35">
        <v>60</v>
      </c>
      <c r="E63" s="64"/>
      <c r="F63" s="17">
        <f t="shared" ref="F63:F68" si="3">D63*E63</f>
        <v>0</v>
      </c>
    </row>
    <row r="64" spans="1:6" x14ac:dyDescent="0.3">
      <c r="A64" s="2">
        <v>34</v>
      </c>
      <c r="B64" s="1" t="s">
        <v>148</v>
      </c>
      <c r="C64" s="1" t="s">
        <v>6</v>
      </c>
      <c r="D64" s="35">
        <v>1</v>
      </c>
      <c r="E64" s="64"/>
      <c r="F64" s="17">
        <f t="shared" si="3"/>
        <v>0</v>
      </c>
    </row>
    <row r="65" spans="1:6" x14ac:dyDescent="0.3">
      <c r="A65" s="2">
        <v>35</v>
      </c>
      <c r="B65" s="1" t="s">
        <v>174</v>
      </c>
      <c r="C65" s="1" t="s">
        <v>14</v>
      </c>
      <c r="D65" s="25">
        <f>D29</f>
        <v>6</v>
      </c>
      <c r="E65" s="62"/>
      <c r="F65" s="17">
        <f t="shared" si="3"/>
        <v>0</v>
      </c>
    </row>
    <row r="66" spans="1:6" x14ac:dyDescent="0.3">
      <c r="A66" s="2">
        <v>36</v>
      </c>
      <c r="B66" s="1" t="s">
        <v>11</v>
      </c>
      <c r="C66" s="1" t="s">
        <v>6</v>
      </c>
      <c r="D66" s="35">
        <v>1</v>
      </c>
      <c r="E66" s="64"/>
      <c r="F66" s="17">
        <f t="shared" si="3"/>
        <v>0</v>
      </c>
    </row>
    <row r="67" spans="1:6" x14ac:dyDescent="0.3">
      <c r="A67" s="2">
        <v>37</v>
      </c>
      <c r="B67" s="1" t="s">
        <v>45</v>
      </c>
      <c r="C67" s="1" t="s">
        <v>6</v>
      </c>
      <c r="D67" s="35">
        <v>1</v>
      </c>
      <c r="E67" s="64"/>
      <c r="F67" s="17">
        <f t="shared" si="3"/>
        <v>0</v>
      </c>
    </row>
    <row r="68" spans="1:6" ht="15" thickBot="1" x14ac:dyDescent="0.35">
      <c r="A68" s="2">
        <v>38</v>
      </c>
      <c r="B68" s="3" t="s">
        <v>0</v>
      </c>
      <c r="C68" s="3" t="s">
        <v>6</v>
      </c>
      <c r="D68" s="35">
        <v>1</v>
      </c>
      <c r="E68" s="64"/>
      <c r="F68" s="17">
        <f t="shared" si="3"/>
        <v>0</v>
      </c>
    </row>
    <row r="69" spans="1:6" ht="15" thickBot="1" x14ac:dyDescent="0.35">
      <c r="A69" s="4"/>
      <c r="B69" s="5"/>
      <c r="C69" s="5"/>
      <c r="D69" s="24"/>
      <c r="E69" s="5"/>
      <c r="F69" s="5"/>
    </row>
    <row r="70" spans="1:6" x14ac:dyDescent="0.3">
      <c r="E70" s="19" t="s">
        <v>52</v>
      </c>
      <c r="F70" s="20">
        <f>SUM(F8:F69)</f>
        <v>0</v>
      </c>
    </row>
    <row r="71" spans="1:6" ht="76.2" customHeight="1" x14ac:dyDescent="0.3">
      <c r="A71" s="68" t="s">
        <v>175</v>
      </c>
      <c r="B71" s="68"/>
      <c r="C71" s="68"/>
      <c r="D71" s="68"/>
    </row>
  </sheetData>
  <sheetProtection algorithmName="SHA-512" hashValue="kib/YfaqSE5UOHweYpXotRZljQ+9LXDxA/8ltBXr8SFSMiwLMwvqRFC9RqcDQSm8gIBYqfA36hrWSSqm3a8ing==" saltValue="E/LmXo4cuKXoQNejUHu3EA==" spinCount="100000" sheet="1" objects="1" scenarios="1"/>
  <mergeCells count="5">
    <mergeCell ref="A2:D2"/>
    <mergeCell ref="A3:D3"/>
    <mergeCell ref="A5:D5"/>
    <mergeCell ref="A25:D25"/>
    <mergeCell ref="A71:D71"/>
  </mergeCells>
  <pageMargins left="0.7" right="0.7" top="0.78740157499999996" bottom="0.78740157499999996" header="0.3" footer="0.3"/>
  <pageSetup paperSize="9" scale="71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65d7f0e5db3af6b9cff234c7ee24fe56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ba8db3569f0111ebdf478ea5e5afb33e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0C8CFC-DB0B-4317-8421-D21FF8702653}"/>
</file>

<file path=customXml/itemProps2.xml><?xml version="1.0" encoding="utf-8"?>
<ds:datastoreItem xmlns:ds="http://schemas.openxmlformats.org/officeDocument/2006/customXml" ds:itemID="{B8A472CF-32AA-4305-8866-61395D532DBA}"/>
</file>

<file path=customXml/itemProps3.xml><?xml version="1.0" encoding="utf-8"?>
<ds:datastoreItem xmlns:ds="http://schemas.openxmlformats.org/officeDocument/2006/customXml" ds:itemID="{E85C9D36-3BD3-4E83-9F17-485BC4A59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rekapitulace</vt:lpstr>
      <vt:lpstr>1_OP přípolož k V.O. -revize</vt:lpstr>
      <vt:lpstr>2_OP samostatná trasa</vt:lpstr>
      <vt:lpstr>3_optika</vt:lpstr>
      <vt:lpstr>4_oprava kalibračních závad</vt:lpstr>
      <vt:lpstr>'1_OP přípolož k V.O. -revize'!Oblast_tisku</vt:lpstr>
      <vt:lpstr>'4_oprava kalibračních závad'!Oblast_tisku</vt:lpstr>
      <vt:lpstr>rekapitulace!Oblast_tisku</vt:lpstr>
    </vt:vector>
  </TitlesOfParts>
  <Company>SITEL,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Báša Petr</dc:creator>
  <cp:lastModifiedBy>Miloslav Žatecký</cp:lastModifiedBy>
  <cp:lastPrinted>2017-07-24T18:10:47Z</cp:lastPrinted>
  <dcterms:created xsi:type="dcterms:W3CDTF">2015-03-12T11:50:02Z</dcterms:created>
  <dcterms:modified xsi:type="dcterms:W3CDTF">2026-02-17T09:28:26Z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</Properties>
</file>