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Ulicna\Desktop\ODM\Veřejné zakázky\Výběrové řízení\25-2. Oprava kašny a zídky okolo kašny v MSUL\VV\Slepý\"/>
    </mc:Choice>
  </mc:AlternateContent>
  <bookViews>
    <workbookView xWindow="0" yWindow="0" windowWidth="28800" windowHeight="12435"/>
  </bookViews>
  <sheets>
    <sheet name="Rekapitulace stavby" sheetId="1" r:id="rId1"/>
    <sheet name="01 - Vnitřní část ( vodní..." sheetId="2" r:id="rId2"/>
    <sheet name="02 - Vnější část kamenná ..." sheetId="3" r:id="rId3"/>
  </sheets>
  <definedNames>
    <definedName name="_xlnm._FilterDatabase" localSheetId="1" hidden="1">'01 - Vnitřní část ( vodní...'!$C$125:$K$185</definedName>
    <definedName name="_xlnm._FilterDatabase" localSheetId="2" hidden="1">'02 - Vnější část kamenná ...'!$C$124:$K$168</definedName>
    <definedName name="_xlnm.Print_Titles" localSheetId="1">'01 - Vnitřní část ( vodní...'!$125:$125</definedName>
    <definedName name="_xlnm.Print_Titles" localSheetId="2">'02 - Vnější část kamenná ...'!$124:$124</definedName>
    <definedName name="_xlnm.Print_Titles" localSheetId="0">'Rekapitulace stavby'!$92:$92</definedName>
    <definedName name="_xlnm.Print_Area" localSheetId="1">'01 - Vnitřní část ( vodní...'!$C$82:$J$107,'01 - Vnitřní část ( vodní...'!$C$113:$K$185</definedName>
    <definedName name="_xlnm.Print_Area" localSheetId="2">'02 - Vnější část kamenná ...'!$C$82:$J$106,'02 - Vnější část kamenná ...'!$C$112:$K$168</definedName>
    <definedName name="_xlnm.Print_Area" localSheetId="0">'Rekapitulace stavby'!$D$4:$AO$76,'Rekapitulace stavby'!$C$82:$AQ$97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9" i="2" l="1"/>
  <c r="J174" i="2"/>
  <c r="J150" i="2"/>
  <c r="J37" i="3" l="1"/>
  <c r="J36" i="3"/>
  <c r="AY96" i="1" s="1"/>
  <c r="J35" i="3"/>
  <c r="AX96" i="1" s="1"/>
  <c r="BI167" i="3"/>
  <c r="BH167" i="3"/>
  <c r="BG167" i="3"/>
  <c r="BF167" i="3"/>
  <c r="T167" i="3"/>
  <c r="T166" i="3"/>
  <c r="R167" i="3"/>
  <c r="R166" i="3"/>
  <c r="P167" i="3"/>
  <c r="P166" i="3"/>
  <c r="BI164" i="3"/>
  <c r="BH164" i="3"/>
  <c r="BG164" i="3"/>
  <c r="BF164" i="3"/>
  <c r="T164" i="3"/>
  <c r="T163" i="3"/>
  <c r="T162" i="3" s="1"/>
  <c r="R164" i="3"/>
  <c r="R163" i="3" s="1"/>
  <c r="R162" i="3" s="1"/>
  <c r="P164" i="3"/>
  <c r="P163" i="3"/>
  <c r="P162" i="3" s="1"/>
  <c r="BI160" i="3"/>
  <c r="BH160" i="3"/>
  <c r="BG160" i="3"/>
  <c r="BF160" i="3"/>
  <c r="T160" i="3"/>
  <c r="T159" i="3"/>
  <c r="R160" i="3"/>
  <c r="R159" i="3"/>
  <c r="P160" i="3"/>
  <c r="P159" i="3" s="1"/>
  <c r="BI157" i="3"/>
  <c r="BH157" i="3"/>
  <c r="BG157" i="3"/>
  <c r="BF157" i="3"/>
  <c r="T157" i="3"/>
  <c r="R157" i="3"/>
  <c r="P157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4" i="3"/>
  <c r="BH144" i="3"/>
  <c r="BG144" i="3"/>
  <c r="BF144" i="3"/>
  <c r="T144" i="3"/>
  <c r="R144" i="3"/>
  <c r="P144" i="3"/>
  <c r="BI140" i="3"/>
  <c r="BH140" i="3"/>
  <c r="BG140" i="3"/>
  <c r="BF140" i="3"/>
  <c r="T140" i="3"/>
  <c r="R140" i="3"/>
  <c r="P140" i="3"/>
  <c r="BI136" i="3"/>
  <c r="BH136" i="3"/>
  <c r="BG136" i="3"/>
  <c r="BF136" i="3"/>
  <c r="T136" i="3"/>
  <c r="R136" i="3"/>
  <c r="P136" i="3"/>
  <c r="P135" i="3" s="1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F119" i="3"/>
  <c r="E117" i="3"/>
  <c r="F89" i="3"/>
  <c r="E87" i="3"/>
  <c r="J24" i="3"/>
  <c r="E24" i="3"/>
  <c r="J122" i="3" s="1"/>
  <c r="J23" i="3"/>
  <c r="J21" i="3"/>
  <c r="E21" i="3"/>
  <c r="J121" i="3" s="1"/>
  <c r="J20" i="3"/>
  <c r="J18" i="3"/>
  <c r="E18" i="3"/>
  <c r="F92" i="3" s="1"/>
  <c r="J17" i="3"/>
  <c r="J15" i="3"/>
  <c r="E15" i="3"/>
  <c r="F121" i="3" s="1"/>
  <c r="J14" i="3"/>
  <c r="J12" i="3"/>
  <c r="J119" i="3"/>
  <c r="E7" i="3"/>
  <c r="E85" i="3"/>
  <c r="J37" i="2"/>
  <c r="J36" i="2"/>
  <c r="AY95" i="1" s="1"/>
  <c r="J35" i="2"/>
  <c r="AX95" i="1" s="1"/>
  <c r="BI184" i="2"/>
  <c r="BH184" i="2"/>
  <c r="BG184" i="2"/>
  <c r="BF184" i="2"/>
  <c r="T184" i="2"/>
  <c r="T183" i="2" s="1"/>
  <c r="R184" i="2"/>
  <c r="R183" i="2" s="1"/>
  <c r="P184" i="2"/>
  <c r="P183" i="2" s="1"/>
  <c r="BI181" i="2"/>
  <c r="BH181" i="2"/>
  <c r="BG181" i="2"/>
  <c r="BF181" i="2"/>
  <c r="T181" i="2"/>
  <c r="T180" i="2" s="1"/>
  <c r="R181" i="2"/>
  <c r="R180" i="2" s="1"/>
  <c r="R179" i="2" s="1"/>
  <c r="P181" i="2"/>
  <c r="P180" i="2"/>
  <c r="P179" i="2" s="1"/>
  <c r="BI174" i="2"/>
  <c r="BH174" i="2"/>
  <c r="BG174" i="2"/>
  <c r="BF174" i="2"/>
  <c r="T174" i="2"/>
  <c r="T173" i="2"/>
  <c r="R174" i="2"/>
  <c r="R173" i="2" s="1"/>
  <c r="P174" i="2"/>
  <c r="P173" i="2" s="1"/>
  <c r="BI168" i="2"/>
  <c r="BH168" i="2"/>
  <c r="BG168" i="2"/>
  <c r="BF168" i="2"/>
  <c r="T168" i="2"/>
  <c r="R168" i="2"/>
  <c r="P168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T158" i="2"/>
  <c r="R159" i="2"/>
  <c r="R158" i="2" s="1"/>
  <c r="P159" i="2"/>
  <c r="P158" i="2" s="1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F120" i="2"/>
  <c r="E118" i="2"/>
  <c r="F89" i="2"/>
  <c r="E87" i="2"/>
  <c r="J24" i="2"/>
  <c r="E24" i="2"/>
  <c r="J123" i="2" s="1"/>
  <c r="J23" i="2"/>
  <c r="J21" i="2"/>
  <c r="E21" i="2"/>
  <c r="J122" i="2"/>
  <c r="J20" i="2"/>
  <c r="J18" i="2"/>
  <c r="E18" i="2"/>
  <c r="F92" i="2" s="1"/>
  <c r="J17" i="2"/>
  <c r="J15" i="2"/>
  <c r="E15" i="2"/>
  <c r="F122" i="2"/>
  <c r="J14" i="2"/>
  <c r="J12" i="2"/>
  <c r="J89" i="2"/>
  <c r="E7" i="2"/>
  <c r="E116" i="2"/>
  <c r="L90" i="1"/>
  <c r="AM90" i="1"/>
  <c r="AM89" i="1"/>
  <c r="L89" i="1"/>
  <c r="AM87" i="1"/>
  <c r="L87" i="1"/>
  <c r="L85" i="1"/>
  <c r="L84" i="1"/>
  <c r="J168" i="2"/>
  <c r="BK168" i="2"/>
  <c r="J152" i="2"/>
  <c r="J139" i="2"/>
  <c r="J131" i="2"/>
  <c r="AS94" i="1"/>
  <c r="BK143" i="2"/>
  <c r="BK139" i="2"/>
  <c r="BK131" i="2"/>
  <c r="J163" i="2"/>
  <c r="BK184" i="2"/>
  <c r="J159" i="2"/>
  <c r="BK150" i="2"/>
  <c r="J145" i="2"/>
  <c r="J160" i="3"/>
  <c r="BK160" i="3"/>
  <c r="BK136" i="3"/>
  <c r="J129" i="3"/>
  <c r="J153" i="3"/>
  <c r="BK149" i="3"/>
  <c r="BK140" i="3"/>
  <c r="BK133" i="3"/>
  <c r="BK129" i="3"/>
  <c r="BK145" i="2"/>
  <c r="BK135" i="2"/>
  <c r="BK174" i="2"/>
  <c r="J148" i="2"/>
  <c r="J143" i="2"/>
  <c r="BK181" i="2"/>
  <c r="BK163" i="2"/>
  <c r="BK152" i="2"/>
  <c r="J141" i="2"/>
  <c r="J137" i="2"/>
  <c r="BK133" i="2"/>
  <c r="J184" i="2"/>
  <c r="J167" i="3"/>
  <c r="BK164" i="3"/>
  <c r="BK167" i="3"/>
  <c r="BK157" i="3"/>
  <c r="J157" i="3"/>
  <c r="BK153" i="3"/>
  <c r="J151" i="3"/>
  <c r="J149" i="3"/>
  <c r="J144" i="3"/>
  <c r="J140" i="3"/>
  <c r="BK131" i="3"/>
  <c r="J128" i="3"/>
  <c r="BK151" i="3"/>
  <c r="BK144" i="3"/>
  <c r="J136" i="3"/>
  <c r="J131" i="3"/>
  <c r="BK128" i="3"/>
  <c r="BK141" i="2"/>
  <c r="J133" i="2"/>
  <c r="J181" i="2"/>
  <c r="BK159" i="2"/>
  <c r="BK137" i="2"/>
  <c r="J156" i="2"/>
  <c r="BK148" i="2"/>
  <c r="J135" i="2"/>
  <c r="BK129" i="2"/>
  <c r="BK156" i="2"/>
  <c r="J164" i="3"/>
  <c r="J133" i="3"/>
  <c r="T179" i="2" l="1"/>
  <c r="R128" i="2"/>
  <c r="P147" i="2"/>
  <c r="BK130" i="3"/>
  <c r="J130" i="3"/>
  <c r="J99" i="3"/>
  <c r="R130" i="3"/>
  <c r="T130" i="3"/>
  <c r="R135" i="3"/>
  <c r="BK148" i="3"/>
  <c r="J148" i="3" s="1"/>
  <c r="J101" i="3" s="1"/>
  <c r="P148" i="3"/>
  <c r="T148" i="3"/>
  <c r="BK128" i="2"/>
  <c r="J128" i="2" s="1"/>
  <c r="J98" i="2" s="1"/>
  <c r="BK162" i="2"/>
  <c r="J162" i="2"/>
  <c r="J102" i="2"/>
  <c r="P128" i="2"/>
  <c r="P127" i="2" s="1"/>
  <c r="P126" i="2" s="1"/>
  <c r="AU95" i="1" s="1"/>
  <c r="BK147" i="2"/>
  <c r="J147" i="2" s="1"/>
  <c r="J99" i="2" s="1"/>
  <c r="T147" i="2"/>
  <c r="P162" i="2"/>
  <c r="P161" i="2"/>
  <c r="T162" i="2"/>
  <c r="T161" i="2"/>
  <c r="P127" i="3"/>
  <c r="R127" i="3"/>
  <c r="T127" i="3"/>
  <c r="P130" i="3"/>
  <c r="BK135" i="3"/>
  <c r="J135" i="3"/>
  <c r="J100" i="3"/>
  <c r="T135" i="3"/>
  <c r="R148" i="3"/>
  <c r="T128" i="2"/>
  <c r="R147" i="2"/>
  <c r="R162" i="2"/>
  <c r="R161" i="2"/>
  <c r="BK127" i="3"/>
  <c r="BK183" i="2"/>
  <c r="J183" i="2"/>
  <c r="J106" i="2"/>
  <c r="BK159" i="3"/>
  <c r="J159" i="3"/>
  <c r="J102" i="3" s="1"/>
  <c r="BK180" i="2"/>
  <c r="J180" i="2"/>
  <c r="J105" i="2" s="1"/>
  <c r="BK163" i="3"/>
  <c r="J163" i="3"/>
  <c r="J104" i="3"/>
  <c r="BK166" i="3"/>
  <c r="J166" i="3"/>
  <c r="J105" i="3" s="1"/>
  <c r="BK158" i="2"/>
  <c r="J158" i="2" s="1"/>
  <c r="J100" i="2" s="1"/>
  <c r="BK173" i="2"/>
  <c r="J173" i="2"/>
  <c r="J103" i="2"/>
  <c r="J89" i="3"/>
  <c r="F91" i="3"/>
  <c r="J92" i="3"/>
  <c r="E115" i="3"/>
  <c r="F122" i="3"/>
  <c r="BE129" i="3"/>
  <c r="BE131" i="3"/>
  <c r="BE133" i="3"/>
  <c r="BE136" i="3"/>
  <c r="BE144" i="3"/>
  <c r="BE151" i="3"/>
  <c r="J91" i="3"/>
  <c r="BE128" i="3"/>
  <c r="BE140" i="3"/>
  <c r="BE149" i="3"/>
  <c r="BE153" i="3"/>
  <c r="BE157" i="3"/>
  <c r="BE160" i="3"/>
  <c r="BE164" i="3"/>
  <c r="BE167" i="3"/>
  <c r="BE152" i="2"/>
  <c r="BE181" i="2"/>
  <c r="F91" i="2"/>
  <c r="F123" i="2"/>
  <c r="BE135" i="2"/>
  <c r="BE143" i="2"/>
  <c r="BE148" i="2"/>
  <c r="BE156" i="2"/>
  <c r="BE159" i="2"/>
  <c r="BE168" i="2"/>
  <c r="BE174" i="2"/>
  <c r="BE184" i="2"/>
  <c r="J91" i="2"/>
  <c r="J92" i="2"/>
  <c r="J120" i="2"/>
  <c r="BE131" i="2"/>
  <c r="BE137" i="2"/>
  <c r="BE141" i="2"/>
  <c r="BE145" i="2"/>
  <c r="BE163" i="2"/>
  <c r="E85" i="2"/>
  <c r="BE129" i="2"/>
  <c r="BE133" i="2"/>
  <c r="BE139" i="2"/>
  <c r="BE150" i="2"/>
  <c r="F35" i="2"/>
  <c r="BB95" i="1" s="1"/>
  <c r="F37" i="2"/>
  <c r="BD95" i="1" s="1"/>
  <c r="F36" i="3"/>
  <c r="BC96" i="1" s="1"/>
  <c r="F37" i="3"/>
  <c r="BD96" i="1" s="1"/>
  <c r="F36" i="2"/>
  <c r="BC95" i="1" s="1"/>
  <c r="J34" i="3"/>
  <c r="AW96" i="1" s="1"/>
  <c r="F34" i="2"/>
  <c r="BA95" i="1" s="1"/>
  <c r="F35" i="3"/>
  <c r="BB96" i="1" s="1"/>
  <c r="J34" i="2"/>
  <c r="AW95" i="1" s="1"/>
  <c r="F34" i="3"/>
  <c r="BA96" i="1" s="1"/>
  <c r="T127" i="2" l="1"/>
  <c r="T126" i="2" s="1"/>
  <c r="T126" i="3"/>
  <c r="T125" i="3"/>
  <c r="BK126" i="3"/>
  <c r="J126" i="3"/>
  <c r="J97" i="3"/>
  <c r="R126" i="3"/>
  <c r="R125" i="3"/>
  <c r="P126" i="3"/>
  <c r="P125" i="3" s="1"/>
  <c r="AU96" i="1" s="1"/>
  <c r="AU94" i="1" s="1"/>
  <c r="R127" i="2"/>
  <c r="R126" i="2" s="1"/>
  <c r="BK179" i="2"/>
  <c r="J179" i="2" s="1"/>
  <c r="J104" i="2" s="1"/>
  <c r="BK127" i="2"/>
  <c r="J127" i="2" s="1"/>
  <c r="J97" i="2" s="1"/>
  <c r="J127" i="3"/>
  <c r="J98" i="3"/>
  <c r="BK162" i="3"/>
  <c r="J162" i="3"/>
  <c r="J103" i="3" s="1"/>
  <c r="BK161" i="2"/>
  <c r="J161" i="2" s="1"/>
  <c r="J101" i="2" s="1"/>
  <c r="F33" i="2"/>
  <c r="AZ95" i="1" s="1"/>
  <c r="BD94" i="1"/>
  <c r="W33" i="1" s="1"/>
  <c r="BC94" i="1"/>
  <c r="AY94" i="1" s="1"/>
  <c r="J33" i="3"/>
  <c r="AV96" i="1" s="1"/>
  <c r="AT96" i="1" s="1"/>
  <c r="J33" i="2"/>
  <c r="AV95" i="1" s="1"/>
  <c r="AT95" i="1" s="1"/>
  <c r="BB94" i="1"/>
  <c r="W31" i="1" s="1"/>
  <c r="BA94" i="1"/>
  <c r="W30" i="1" s="1"/>
  <c r="F33" i="3"/>
  <c r="AZ96" i="1"/>
  <c r="BK126" i="2" l="1"/>
  <c r="J126" i="2" s="1"/>
  <c r="J96" i="2" s="1"/>
  <c r="BK125" i="3"/>
  <c r="J125" i="3" s="1"/>
  <c r="J96" i="3" s="1"/>
  <c r="AZ94" i="1"/>
  <c r="AV94" i="1" s="1"/>
  <c r="AK29" i="1" s="1"/>
  <c r="AX94" i="1"/>
  <c r="AW94" i="1"/>
  <c r="AK30" i="1" s="1"/>
  <c r="W32" i="1"/>
  <c r="J30" i="3" l="1"/>
  <c r="AG96" i="1"/>
  <c r="J30" i="2"/>
  <c r="AG95" i="1" s="1"/>
  <c r="AT94" i="1"/>
  <c r="W29" i="1"/>
  <c r="J39" i="3" l="1"/>
  <c r="J39" i="2"/>
  <c r="AN96" i="1"/>
  <c r="AN95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<sst xmlns="http://schemas.openxmlformats.org/spreadsheetml/2006/main" count="1293" uniqueCount="284">
  <si>
    <t>Export Komplet</t>
  </si>
  <si>
    <t/>
  </si>
  <si>
    <t>2.0</t>
  </si>
  <si>
    <t>False</t>
  </si>
  <si>
    <t>{18d0e6a5-b5f6-471c-a9cb-d90a7cffe5bb}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</si>
  <si>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</si>
  <si>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</si>
  <si>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</si>
  <si>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</si>
  <si>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</si>
  <si>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</si>
  <si>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</si>
  <si>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</si>
  <si>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005</t>
  </si>
  <si>
    <t>Stavba:</t>
  </si>
  <si>
    <t>Sanace kašny - Městské sady Ústí nad Labem</t>
  </si>
  <si>
    <t>KSO:</t>
  </si>
  <si>
    <t>CC-CZ:</t>
  </si>
  <si>
    <t>Místo:</t>
  </si>
  <si>
    <t>Ústí nad Labem</t>
  </si>
  <si>
    <t>Datum:</t>
  </si>
  <si>
    <t>11. 9. 2025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</si>
  <si>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</si>
  <si>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</si>
  <si>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</si>
  <si>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</si>
  <si>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</si>
  <si>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</si>
  <si>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</si>
  <si>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</si>
  <si>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</si>
  <si>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</si>
  <si>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</si>
  <si>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</si>
  <si>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</si>
  <si>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</si>
  <si>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</si>
  <si>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</si>
  <si>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</si>
  <si>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</si>
  <si>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</si>
  <si>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</si>
  <si>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</si>
  <si>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</si>
  <si>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</si>
  <si>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</si>
  <si>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</si>
  <si>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</si>
  <si>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</si>
  <si>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</si>
  <si>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</si>
  <si>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</si>
  <si>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</si>
  <si>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</si>
  <si>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</si>
  <si>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</si>
  <si>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</si>
  <si>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</si>
  <si>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</si>
  <si>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</si>
  <si>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</si>
  <si>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</si>
  <si>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</si>
  <si>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</si>
  <si>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</si>
  <si>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</si>
  <si>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</si>
  <si>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</si>
  <si>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</si>
  <si>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</si>
  <si>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</si>
  <si>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</si>
  <si>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</si>
  <si>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</si>
  <si>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</si>
  <si>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</si>
  <si>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</si>
  <si>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Vnitřní část ( vodní ) izolace ( odstranění ) průsaků</t>
  </si>
  <si>
    <t>STA</t>
  </si>
  <si>
    <t>1</t>
  </si>
  <si>
    <t>{102e3624-bbba-42dd-9555-39f04c7e30ea}</t>
  </si>
  <si>
    <t>2</t>
  </si>
  <si>
    <t>02</t>
  </si>
  <si>
    <t>Vnější část kamenná a dlažby</t>
  </si>
  <si>
    <t>{143b625f-a921-4b30-a4e6-8e9478ed0af1}</t>
  </si>
  <si>
    <t>KRYCÍ LIST SOUPISU PRACÍ</t>
  </si>
  <si>
    <t>Objekt:</t>
  </si>
  <si>
    <t>01 - Vnitřní část ( vodní ) izolace ( odstranění ) průsaků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</si>
  <si>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</si>
  <si>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</si>
  <si>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</si>
  <si>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</si>
  <si>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</si>
  <si>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</si>
  <si>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</si>
  <si>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</si>
  <si>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</si>
  <si>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</si>
  <si>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777 - Podlahy lité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</si>
  <si>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</si>
  <si>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</si>
  <si>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</si>
  <si>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</si>
  <si>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</si>
  <si>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</si>
  <si>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</si>
  <si>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</si>
  <si>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</si>
  <si>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</si>
  <si>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</si>
  <si>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</si>
  <si>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</si>
  <si>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</si>
  <si>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</si>
  <si>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</si>
  <si>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</si>
  <si>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</si>
  <si>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</si>
  <si>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</si>
  <si>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</si>
  <si>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</si>
  <si>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</si>
  <si>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985131111</t>
  </si>
  <si>
    <t>Očištění ploch stěn, rubu kleneb a podlah tlakovou vodou</t>
  </si>
  <si>
    <t>m2</t>
  </si>
  <si>
    <t>CS ÚRS 2025 02</t>
  </si>
  <si>
    <t>4</t>
  </si>
  <si>
    <t>1907204105</t>
  </si>
  <si>
    <t>Online PSC</t>
  </si>
  <si>
    <t>https://podminky.urs.cz/item/CS_URS_2025_02/985131111</t>
  </si>
  <si>
    <t>5</t>
  </si>
  <si>
    <t>985112112</t>
  </si>
  <si>
    <t>Odsekání degradovaného betonu stěn tl přes 10 do 30 mm</t>
  </si>
  <si>
    <t>1213834717</t>
  </si>
  <si>
    <t>https://podminky.urs.cz/item/CS_URS_2025_02/985112112</t>
  </si>
  <si>
    <t>985131311</t>
  </si>
  <si>
    <t>Ruční dočištění ploch stěn, rubu kleneb a podlah ocelových kartáči</t>
  </si>
  <si>
    <t>-1285758625</t>
  </si>
  <si>
    <t>https://podminky.urs.cz/item/CS_URS_2025_02/985131311</t>
  </si>
  <si>
    <t>3</t>
  </si>
  <si>
    <t>985131411</t>
  </si>
  <si>
    <t>Vysušení ploch stěn, rubu kleneb a podlah stlačeným vzduchem</t>
  </si>
  <si>
    <t>-1367080872</t>
  </si>
  <si>
    <t>https://podminky.urs.cz/item/CS_URS_2025_02/985131411</t>
  </si>
  <si>
    <t>985311112</t>
  </si>
  <si>
    <t>Reprofilace stěn cementovou sanační maltou tl přes 10 do 20 mm</t>
  </si>
  <si>
    <t>-540244982</t>
  </si>
  <si>
    <t>https://podminky.urs.cz/item/CS_URS_2025_02/985311112</t>
  </si>
  <si>
    <t>7</t>
  </si>
  <si>
    <t>985312111</t>
  </si>
  <si>
    <t>Stěrka k vyrovnání betonových ploch stěn tl do 2 mm</t>
  </si>
  <si>
    <t>-1671834926</t>
  </si>
  <si>
    <t>https://podminky.urs.cz/item/CS_URS_2025_02/985312111</t>
  </si>
  <si>
    <t>6</t>
  </si>
  <si>
    <t>985324211</t>
  </si>
  <si>
    <t>Ochranný akrylátový nátěr betonu dvojnásobný s impregnací S2 (OS-B)</t>
  </si>
  <si>
    <t>-395529732</t>
  </si>
  <si>
    <t>https://podminky.urs.cz/item/CS_URS_2025_02/985324211</t>
  </si>
  <si>
    <t>985421112</t>
  </si>
  <si>
    <t>Injektáž trhlin  ve zdivu tl přes 300 do 450 mm aktivovanou cementovou maltou včetně vrtů</t>
  </si>
  <si>
    <t>m</t>
  </si>
  <si>
    <t>-410052342</t>
  </si>
  <si>
    <t>https://podminky.urs.cz/item/CS_URS_2025_02/985421112</t>
  </si>
  <si>
    <t>8</t>
  </si>
  <si>
    <t>985441112</t>
  </si>
  <si>
    <t>Přídavná šroubovitá nerezová výztuž 1 táhlo D 6 mm v drážce ve zdivu hl do 70 mm</t>
  </si>
  <si>
    <t>877959741</t>
  </si>
  <si>
    <t>https://podminky.urs.cz/item/CS_URS_2025_02/985441112</t>
  </si>
  <si>
    <t>997</t>
  </si>
  <si>
    <t>Doprava suti a vybouraných hmot</t>
  </si>
  <si>
    <t>13</t>
  </si>
  <si>
    <t>997013111</t>
  </si>
  <si>
    <t>Vnitrostaveništní doprava suti a vybouraných hmot pro budovy v do 6 m</t>
  </si>
  <si>
    <t>t</t>
  </si>
  <si>
    <t>-1812042146</t>
  </si>
  <si>
    <t>https://podminky.urs.cz/item/CS_URS_2025_02/997013111</t>
  </si>
  <si>
    <t>14</t>
  </si>
  <si>
    <t>997013501</t>
  </si>
  <si>
    <t>Odvoz suti a vybouraných hmot na skládku nebo meziskládku do 1 km se složením</t>
  </si>
  <si>
    <t>-257428204</t>
  </si>
  <si>
    <t>https://podminky.urs.cz/item/CS_URS_2025_02/997013501</t>
  </si>
  <si>
    <t>15</t>
  </si>
  <si>
    <t>997013509</t>
  </si>
  <si>
    <t>Příplatek k odvozu suti a vybouraných hmot na skládku ZKD 1 km přes 1 km</t>
  </si>
  <si>
    <t>-1567617511</t>
  </si>
  <si>
    <t>https://podminky.urs.cz/item/CS_URS_2025_02/997013509</t>
  </si>
  <si>
    <t>VV</t>
  </si>
  <si>
    <t>((17-1)*2)*0,254</t>
  </si>
  <si>
    <t>Součet</t>
  </si>
  <si>
    <t>16</t>
  </si>
  <si>
    <t>997013631</t>
  </si>
  <si>
    <t>Poplatek za uložení na skládce (skládkovné) stavebního odpadu směsného kód odpadu 17 09 04</t>
  </si>
  <si>
    <t>-1391733848</t>
  </si>
  <si>
    <t>https://podminky.urs.cz/item/CS_URS_2025_02/997013631</t>
  </si>
  <si>
    <t>998</t>
  </si>
  <si>
    <t>Přesun hmot</t>
  </si>
  <si>
    <t>19</t>
  </si>
  <si>
    <t>998011001</t>
  </si>
  <si>
    <t>1676808950</t>
  </si>
  <si>
    <t>https://podminky.urs.cz/item/CS_URS_2025_02/998011001</t>
  </si>
  <si>
    <t>PSV</t>
  </si>
  <si>
    <t>Práce a dodávky PSV</t>
  </si>
  <si>
    <t>777</t>
  </si>
  <si>
    <t>Podlahy lité</t>
  </si>
  <si>
    <t>10</t>
  </si>
  <si>
    <t>777131101</t>
  </si>
  <si>
    <t>Penetrační epoxidový nátěr ploch na suchý a vyzrálý podklad</t>
  </si>
  <si>
    <t>1248490969</t>
  </si>
  <si>
    <t>https://podminky.urs.cz/item/CS_URS_2025_02/777131101</t>
  </si>
  <si>
    <t>"Kompletní plocha"</t>
  </si>
  <si>
    <t>172</t>
  </si>
  <si>
    <t>11</t>
  </si>
  <si>
    <t>777521103</t>
  </si>
  <si>
    <t xml:space="preserve">Krycí hydroizolační polyuretanová stěrka tloušťky do 2 mm </t>
  </si>
  <si>
    <t>-342985622</t>
  </si>
  <si>
    <t>https://podminky.urs.cz/item/CS_URS_2025_02/777521103</t>
  </si>
  <si>
    <t>783</t>
  </si>
  <si>
    <t>Dokončovací práce - nátěry</t>
  </si>
  <si>
    <t>783947163</t>
  </si>
  <si>
    <t>Krycí dvojnásobný polyuretanový rozpouštědlový nátěr</t>
  </si>
  <si>
    <t>2050238174</t>
  </si>
  <si>
    <t>https://podminky.urs.cz/item/CS_URS_2025_02/783947163</t>
  </si>
  <si>
    <t>VRN</t>
  </si>
  <si>
    <t>Vedlejší rozpočtové náklady</t>
  </si>
  <si>
    <t>VRN3</t>
  </si>
  <si>
    <t>Zařízení staveniště</t>
  </si>
  <si>
    <t>17</t>
  </si>
  <si>
    <t>031002000</t>
  </si>
  <si>
    <t>kpl</t>
  </si>
  <si>
    <t>1024</t>
  </si>
  <si>
    <t>1461356745</t>
  </si>
  <si>
    <t>https://podminky.urs.cz/item/CS_URS_2025_02/031002000</t>
  </si>
  <si>
    <t>VRN9</t>
  </si>
  <si>
    <t>Ostatní náklady</t>
  </si>
  <si>
    <t>18</t>
  </si>
  <si>
    <t>091002000</t>
  </si>
  <si>
    <t>Ostatní náklady související s objektem</t>
  </si>
  <si>
    <t>872080317</t>
  </si>
  <si>
    <t>https://podminky.urs.cz/item/CS_URS_2025_02/091002000</t>
  </si>
  <si>
    <t>02 - Vnější část kamenná a dlažby</t>
  </si>
  <si>
    <t xml:space="preserve">    3 - Svislé a kompletní konstrukce</t>
  </si>
  <si>
    <t xml:space="preserve">    5 - Komunikace pozemní</t>
  </si>
  <si>
    <t>Svislé a kompletní konstrukce</t>
  </si>
  <si>
    <t>348262421R</t>
  </si>
  <si>
    <t>Ukončení koruny kašny zákrytovou deskou 400 x 450 x 60 mm, Hladký přírodní</t>
  </si>
  <si>
    <t>kus</t>
  </si>
  <si>
    <t>R</t>
  </si>
  <si>
    <t>1955993840</t>
  </si>
  <si>
    <t>M</t>
  </si>
  <si>
    <t>59241201R</t>
  </si>
  <si>
    <t>Zákrytová deska 400 x 450 x 60 mm, Hladký Přírodní - PRESBETON</t>
  </si>
  <si>
    <t>-129959145</t>
  </si>
  <si>
    <t>Komunikace pozemní</t>
  </si>
  <si>
    <t>591241111</t>
  </si>
  <si>
    <t>Kladení dlažby z kostek drobných z kamene na MC tl 50 mm</t>
  </si>
  <si>
    <t>290744933</t>
  </si>
  <si>
    <t>https://podminky.urs.cz/item/CS_URS_2025_02/591241111</t>
  </si>
  <si>
    <t>58381007</t>
  </si>
  <si>
    <t>kostka štípaná dlažební žula drobná 8/10</t>
  </si>
  <si>
    <t>740604095</t>
  </si>
  <si>
    <t>5*1,02 'Přepočtené koeficientem množství</t>
  </si>
  <si>
    <t>976027231</t>
  </si>
  <si>
    <t>Vybourání krycích desek betonových tl do 100 mm</t>
  </si>
  <si>
    <t>99835751</t>
  </si>
  <si>
    <t>https://podminky.urs.cz/item/CS_URS_2025_02/976027231</t>
  </si>
  <si>
    <t>0,49*0,33*170</t>
  </si>
  <si>
    <t>978023251</t>
  </si>
  <si>
    <t>Vyškrabání spár zdiva kamenného režného</t>
  </si>
  <si>
    <t>704461295</t>
  </si>
  <si>
    <t>https://podminky.urs.cz/item/CS_URS_2025_02/978023251</t>
  </si>
  <si>
    <t>2*56*0,7</t>
  </si>
  <si>
    <t>-1280228814</t>
  </si>
  <si>
    <t>2*(56*0,7)</t>
  </si>
  <si>
    <t>2124601165</t>
  </si>
  <si>
    <t>-817467837</t>
  </si>
  <si>
    <t>-406053817</t>
  </si>
  <si>
    <t>((17-1)*2)*7,035</t>
  </si>
  <si>
    <t>997013601</t>
  </si>
  <si>
    <t>Poplatek za uložení na skládce (skládkovné) stavebního odpadu betonového kód odpadu 17 01 01</t>
  </si>
  <si>
    <t>649096463</t>
  </si>
  <si>
    <t>https://podminky.urs.cz/item/CS_URS_2025_02/997013601</t>
  </si>
  <si>
    <t>1857159135</t>
  </si>
  <si>
    <t>1184767792</t>
  </si>
  <si>
    <t>1389068999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</si>
</sst>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985421112" TargetMode="External"/><Relationship Id="rId13" Type="http://schemas.openxmlformats.org/officeDocument/2006/relationships/hyperlink" Target="https://podminky.urs.cz/item/CS_URS_2025_02/997013631" TargetMode="External"/><Relationship Id="rId18" Type="http://schemas.openxmlformats.org/officeDocument/2006/relationships/hyperlink" Target="https://podminky.urs.cz/item/CS_URS_2025_02/031002000" TargetMode="External"/><Relationship Id="rId3" Type="http://schemas.openxmlformats.org/officeDocument/2006/relationships/hyperlink" Target="https://podminky.urs.cz/item/CS_URS_2025_02/985131311" TargetMode="External"/><Relationship Id="rId7" Type="http://schemas.openxmlformats.org/officeDocument/2006/relationships/hyperlink" Target="https://podminky.urs.cz/item/CS_URS_2025_02/985324211" TargetMode="External"/><Relationship Id="rId12" Type="http://schemas.openxmlformats.org/officeDocument/2006/relationships/hyperlink" Target="https://podminky.urs.cz/item/CS_URS_2025_02/997013509" TargetMode="External"/><Relationship Id="rId17" Type="http://schemas.openxmlformats.org/officeDocument/2006/relationships/hyperlink" Target="https://podminky.urs.cz/item/CS_URS_2025_02/783947163" TargetMode="External"/><Relationship Id="rId2" Type="http://schemas.openxmlformats.org/officeDocument/2006/relationships/hyperlink" Target="https://podminky.urs.cz/item/CS_URS_2025_02/985112112" TargetMode="External"/><Relationship Id="rId16" Type="http://schemas.openxmlformats.org/officeDocument/2006/relationships/hyperlink" Target="https://podminky.urs.cz/item/CS_URS_2025_02/777521103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podminky.urs.cz/item/CS_URS_2025_02/985131111" TargetMode="External"/><Relationship Id="rId6" Type="http://schemas.openxmlformats.org/officeDocument/2006/relationships/hyperlink" Target="https://podminky.urs.cz/item/CS_URS_2025_02/985312111" TargetMode="External"/><Relationship Id="rId11" Type="http://schemas.openxmlformats.org/officeDocument/2006/relationships/hyperlink" Target="https://podminky.urs.cz/item/CS_URS_2025_02/997013501" TargetMode="External"/><Relationship Id="rId5" Type="http://schemas.openxmlformats.org/officeDocument/2006/relationships/hyperlink" Target="https://podminky.urs.cz/item/CS_URS_2025_02/985311112" TargetMode="External"/><Relationship Id="rId15" Type="http://schemas.openxmlformats.org/officeDocument/2006/relationships/hyperlink" Target="https://podminky.urs.cz/item/CS_URS_2025_02/777131101" TargetMode="External"/><Relationship Id="rId10" Type="http://schemas.openxmlformats.org/officeDocument/2006/relationships/hyperlink" Target="https://podminky.urs.cz/item/CS_URS_2025_02/997013111" TargetMode="External"/><Relationship Id="rId19" Type="http://schemas.openxmlformats.org/officeDocument/2006/relationships/hyperlink" Target="https://podminky.urs.cz/item/CS_URS_2025_02/091002000" TargetMode="External"/><Relationship Id="rId4" Type="http://schemas.openxmlformats.org/officeDocument/2006/relationships/hyperlink" Target="https://podminky.urs.cz/item/CS_URS_2025_02/985131411" TargetMode="External"/><Relationship Id="rId9" Type="http://schemas.openxmlformats.org/officeDocument/2006/relationships/hyperlink" Target="https://podminky.urs.cz/item/CS_URS_2025_02/985441112" TargetMode="External"/><Relationship Id="rId14" Type="http://schemas.openxmlformats.org/officeDocument/2006/relationships/hyperlink" Target="https://podminky.urs.cz/item/CS_URS_2025_02/99801100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997013601" TargetMode="External"/><Relationship Id="rId3" Type="http://schemas.openxmlformats.org/officeDocument/2006/relationships/hyperlink" Target="https://podminky.urs.cz/item/CS_URS_2025_02/978023251" TargetMode="External"/><Relationship Id="rId7" Type="http://schemas.openxmlformats.org/officeDocument/2006/relationships/hyperlink" Target="https://podminky.urs.cz/item/CS_URS_2025_02/997013509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podminky.urs.cz/item/CS_URS_2025_02/976027231" TargetMode="External"/><Relationship Id="rId1" Type="http://schemas.openxmlformats.org/officeDocument/2006/relationships/hyperlink" Target="https://podminky.urs.cz/item/CS_URS_2025_02/591241111" TargetMode="External"/><Relationship Id="rId6" Type="http://schemas.openxmlformats.org/officeDocument/2006/relationships/hyperlink" Target="https://podminky.urs.cz/item/CS_URS_2025_02/997013501" TargetMode="External"/><Relationship Id="rId11" Type="http://schemas.openxmlformats.org/officeDocument/2006/relationships/hyperlink" Target="https://podminky.urs.cz/item/CS_URS_2025_02/091002000" TargetMode="External"/><Relationship Id="rId5" Type="http://schemas.openxmlformats.org/officeDocument/2006/relationships/hyperlink" Target="https://podminky.urs.cz/item/CS_URS_2025_02/997013111" TargetMode="External"/><Relationship Id="rId10" Type="http://schemas.openxmlformats.org/officeDocument/2006/relationships/hyperlink" Target="https://podminky.urs.cz/item/CS_URS_2025_02/031002000" TargetMode="External"/><Relationship Id="rId4" Type="http://schemas.openxmlformats.org/officeDocument/2006/relationships/hyperlink" Target="https://podminky.urs.cz/item/CS_URS_2025_02/985131111" TargetMode="External"/><Relationship Id="rId9" Type="http://schemas.openxmlformats.org/officeDocument/2006/relationships/hyperlink" Target="https://podminky.urs.cz/item/CS_URS_2025_02/998011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topLeftCell="A22" workbookViewId="0">
      <selection activeCell="BE60" sqref="BE60"/>
    </sheetView>
  </sheetViews>
  <sheetFormatPr defaultColWidth="12" defaultRowHeight="11.25" x14ac:dyDescent="0.2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 x14ac:dyDescent="0.2">
      <c r="AR2" s="194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 x14ac:dyDescent="0.2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 x14ac:dyDescent="0.2">
      <c r="B5" s="19"/>
      <c r="D5" s="22" t="s">
        <v>12</v>
      </c>
      <c r="K5" s="173" t="s">
        <v>13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9"/>
      <c r="BS5" s="16" t="s">
        <v>6</v>
      </c>
    </row>
    <row r="6" spans="1:74" ht="36.950000000000003" customHeight="1" x14ac:dyDescent="0.2">
      <c r="B6" s="19"/>
      <c r="D6" s="24" t="s">
        <v>14</v>
      </c>
      <c r="K6" s="175" t="s">
        <v>15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9"/>
      <c r="BS6" s="16" t="s">
        <v>6</v>
      </c>
    </row>
    <row r="7" spans="1:74" ht="12" customHeight="1" x14ac:dyDescent="0.2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 x14ac:dyDescent="0.2">
      <c r="B8" s="19"/>
      <c r="D8" s="25" t="s">
        <v>18</v>
      </c>
      <c r="K8" s="23" t="s">
        <v>19</v>
      </c>
      <c r="AK8" s="25" t="s">
        <v>20</v>
      </c>
      <c r="AN8" s="23" t="s">
        <v>21</v>
      </c>
      <c r="AR8" s="19"/>
      <c r="BS8" s="16" t="s">
        <v>6</v>
      </c>
    </row>
    <row r="9" spans="1:74" ht="14.45" customHeight="1" x14ac:dyDescent="0.2">
      <c r="B9" s="19"/>
      <c r="AR9" s="19"/>
      <c r="BS9" s="16" t="s">
        <v>6</v>
      </c>
    </row>
    <row r="10" spans="1:74" ht="12" customHeight="1" x14ac:dyDescent="0.2">
      <c r="B10" s="19"/>
      <c r="D10" s="25" t="s">
        <v>22</v>
      </c>
      <c r="AK10" s="25" t="s">
        <v>23</v>
      </c>
      <c r="AN10" s="23" t="s">
        <v>1</v>
      </c>
      <c r="AR10" s="19"/>
      <c r="BS10" s="16" t="s">
        <v>6</v>
      </c>
    </row>
    <row r="11" spans="1:74" ht="18.600000000000001" customHeight="1" x14ac:dyDescent="0.2">
      <c r="B11" s="19"/>
      <c r="E11" s="23" t="s">
        <v>24</v>
      </c>
      <c r="AK11" s="25" t="s">
        <v>25</v>
      </c>
      <c r="AN11" s="23" t="s">
        <v>1</v>
      </c>
      <c r="AR11" s="19"/>
      <c r="BS11" s="16" t="s">
        <v>6</v>
      </c>
    </row>
    <row r="12" spans="1:74" ht="6.95" customHeight="1" x14ac:dyDescent="0.2">
      <c r="B12" s="19"/>
      <c r="AR12" s="19"/>
      <c r="BS12" s="16" t="s">
        <v>6</v>
      </c>
    </row>
    <row r="13" spans="1:74" ht="12" customHeight="1" x14ac:dyDescent="0.2">
      <c r="B13" s="19"/>
      <c r="D13" s="25" t="s">
        <v>26</v>
      </c>
      <c r="AK13" s="25" t="s">
        <v>23</v>
      </c>
      <c r="AN13" s="23" t="s">
        <v>1</v>
      </c>
      <c r="AR13" s="19"/>
      <c r="BS13" s="16" t="s">
        <v>6</v>
      </c>
    </row>
    <row r="14" spans="1:74" ht="12.75" x14ac:dyDescent="0.2">
      <c r="B14" s="19"/>
      <c r="E14" s="23" t="s">
        <v>24</v>
      </c>
      <c r="AK14" s="25" t="s">
        <v>25</v>
      </c>
      <c r="AN14" s="23" t="s">
        <v>1</v>
      </c>
      <c r="AR14" s="19"/>
      <c r="BS14" s="16" t="s">
        <v>6</v>
      </c>
    </row>
    <row r="15" spans="1:74" ht="6.95" customHeight="1" x14ac:dyDescent="0.2">
      <c r="B15" s="19"/>
      <c r="AR15" s="19"/>
      <c r="BS15" s="16" t="s">
        <v>3</v>
      </c>
    </row>
    <row r="16" spans="1:74" ht="12" customHeight="1" x14ac:dyDescent="0.2">
      <c r="B16" s="19"/>
      <c r="D16" s="25" t="s">
        <v>27</v>
      </c>
      <c r="AK16" s="25" t="s">
        <v>23</v>
      </c>
      <c r="AN16" s="23" t="s">
        <v>1</v>
      </c>
      <c r="AR16" s="19"/>
      <c r="BS16" s="16" t="s">
        <v>3</v>
      </c>
    </row>
    <row r="17" spans="2:71" ht="18.600000000000001" customHeight="1" x14ac:dyDescent="0.2">
      <c r="B17" s="19"/>
      <c r="E17" s="23" t="s">
        <v>24</v>
      </c>
      <c r="AK17" s="25" t="s">
        <v>25</v>
      </c>
      <c r="AN17" s="23" t="s">
        <v>1</v>
      </c>
      <c r="AR17" s="19"/>
      <c r="BS17" s="16" t="s">
        <v>28</v>
      </c>
    </row>
    <row r="18" spans="2:71" ht="6.95" customHeight="1" x14ac:dyDescent="0.2">
      <c r="B18" s="19"/>
      <c r="AR18" s="19"/>
      <c r="BS18" s="16" t="s">
        <v>6</v>
      </c>
    </row>
    <row r="19" spans="2:71" ht="12" customHeight="1" x14ac:dyDescent="0.2">
      <c r="B19" s="19"/>
      <c r="D19" s="25" t="s">
        <v>29</v>
      </c>
      <c r="AK19" s="25" t="s">
        <v>23</v>
      </c>
      <c r="AN19" s="23" t="s">
        <v>1</v>
      </c>
      <c r="AR19" s="19"/>
      <c r="BS19" s="16" t="s">
        <v>6</v>
      </c>
    </row>
    <row r="20" spans="2:71" ht="18.600000000000001" customHeight="1" x14ac:dyDescent="0.2">
      <c r="B20" s="19"/>
      <c r="E20" s="23" t="s">
        <v>24</v>
      </c>
      <c r="AK20" s="25" t="s">
        <v>25</v>
      </c>
      <c r="AN20" s="23" t="s">
        <v>1</v>
      </c>
      <c r="AR20" s="19"/>
      <c r="BS20" s="16" t="s">
        <v>28</v>
      </c>
    </row>
    <row r="21" spans="2:71" ht="6.95" customHeight="1" x14ac:dyDescent="0.2">
      <c r="B21" s="19"/>
      <c r="AR21" s="19"/>
    </row>
    <row r="22" spans="2:71" ht="12" customHeight="1" x14ac:dyDescent="0.2">
      <c r="B22" s="19"/>
      <c r="D22" s="25" t="s">
        <v>30</v>
      </c>
      <c r="AR22" s="19"/>
    </row>
    <row r="23" spans="2:71" ht="16.5" customHeight="1" x14ac:dyDescent="0.2">
      <c r="B23" s="19"/>
      <c r="E23" s="176" t="s">
        <v>1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R23" s="19"/>
    </row>
    <row r="24" spans="2:71" ht="6.95" customHeight="1" x14ac:dyDescent="0.2">
      <c r="B24" s="19"/>
      <c r="AR24" s="19"/>
    </row>
    <row r="25" spans="2:71" ht="6.95" customHeight="1" x14ac:dyDescent="0.2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6.1" customHeight="1" x14ac:dyDescent="0.2">
      <c r="B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7">
        <f>ROUND(AG94,2)</f>
        <v>0</v>
      </c>
      <c r="AL26" s="178"/>
      <c r="AM26" s="178"/>
      <c r="AN26" s="178"/>
      <c r="AO26" s="178"/>
      <c r="AR26" s="28"/>
    </row>
    <row r="27" spans="2:71" s="1" customFormat="1" ht="6.95" customHeight="1" x14ac:dyDescent="0.2">
      <c r="B27" s="28"/>
      <c r="AR27" s="28"/>
    </row>
    <row r="28" spans="2:71" s="1" customFormat="1" ht="12.75" x14ac:dyDescent="0.2">
      <c r="B28" s="28"/>
      <c r="L28" s="179" t="s">
        <v>32</v>
      </c>
      <c r="M28" s="179"/>
      <c r="N28" s="179"/>
      <c r="O28" s="179"/>
      <c r="P28" s="179"/>
      <c r="W28" s="179" t="s">
        <v>33</v>
      </c>
      <c r="X28" s="179"/>
      <c r="Y28" s="179"/>
      <c r="Z28" s="179"/>
      <c r="AA28" s="179"/>
      <c r="AB28" s="179"/>
      <c r="AC28" s="179"/>
      <c r="AD28" s="179"/>
      <c r="AE28" s="179"/>
      <c r="AK28" s="179" t="s">
        <v>34</v>
      </c>
      <c r="AL28" s="179"/>
      <c r="AM28" s="179"/>
      <c r="AN28" s="179"/>
      <c r="AO28" s="179"/>
      <c r="AR28" s="28"/>
    </row>
    <row r="29" spans="2:71" s="2" customFormat="1" ht="14.45" customHeight="1" x14ac:dyDescent="0.2">
      <c r="B29" s="32"/>
      <c r="D29" s="25" t="s">
        <v>35</v>
      </c>
      <c r="F29" s="25" t="s">
        <v>36</v>
      </c>
      <c r="L29" s="182">
        <v>0.21</v>
      </c>
      <c r="M29" s="181"/>
      <c r="N29" s="181"/>
      <c r="O29" s="181"/>
      <c r="P29" s="181"/>
      <c r="W29" s="180">
        <f>ROUND(AZ94, 2)</f>
        <v>0</v>
      </c>
      <c r="X29" s="181"/>
      <c r="Y29" s="181"/>
      <c r="Z29" s="181"/>
      <c r="AA29" s="181"/>
      <c r="AB29" s="181"/>
      <c r="AC29" s="181"/>
      <c r="AD29" s="181"/>
      <c r="AE29" s="181"/>
      <c r="AK29" s="180">
        <f>ROUND(AV94, 2)</f>
        <v>0</v>
      </c>
      <c r="AL29" s="181"/>
      <c r="AM29" s="181"/>
      <c r="AN29" s="181"/>
      <c r="AO29" s="181"/>
      <c r="AR29" s="32"/>
    </row>
    <row r="30" spans="2:71" s="2" customFormat="1" ht="14.45" customHeight="1" x14ac:dyDescent="0.2">
      <c r="B30" s="32"/>
      <c r="F30" s="25" t="s">
        <v>37</v>
      </c>
      <c r="L30" s="182">
        <v>0.12</v>
      </c>
      <c r="M30" s="181"/>
      <c r="N30" s="181"/>
      <c r="O30" s="181"/>
      <c r="P30" s="181"/>
      <c r="W30" s="180">
        <f>ROUND(BA94, 2)</f>
        <v>0</v>
      </c>
      <c r="X30" s="181"/>
      <c r="Y30" s="181"/>
      <c r="Z30" s="181"/>
      <c r="AA30" s="181"/>
      <c r="AB30" s="181"/>
      <c r="AC30" s="181"/>
      <c r="AD30" s="181"/>
      <c r="AE30" s="181"/>
      <c r="AK30" s="180">
        <f>ROUND(AW94, 2)</f>
        <v>0</v>
      </c>
      <c r="AL30" s="181"/>
      <c r="AM30" s="181"/>
      <c r="AN30" s="181"/>
      <c r="AO30" s="181"/>
      <c r="AR30" s="32"/>
    </row>
    <row r="31" spans="2:71" s="2" customFormat="1" ht="14.45" hidden="1" customHeight="1" x14ac:dyDescent="0.2">
      <c r="B31" s="32"/>
      <c r="F31" s="25" t="s">
        <v>38</v>
      </c>
      <c r="L31" s="182">
        <v>0.21</v>
      </c>
      <c r="M31" s="181"/>
      <c r="N31" s="181"/>
      <c r="O31" s="181"/>
      <c r="P31" s="181"/>
      <c r="W31" s="180">
        <f>ROUND(BB94, 2)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32"/>
    </row>
    <row r="32" spans="2:71" s="2" customFormat="1" ht="14.45" hidden="1" customHeight="1" x14ac:dyDescent="0.2">
      <c r="B32" s="32"/>
      <c r="F32" s="25" t="s">
        <v>39</v>
      </c>
      <c r="L32" s="182">
        <v>0.12</v>
      </c>
      <c r="M32" s="181"/>
      <c r="N32" s="181"/>
      <c r="O32" s="181"/>
      <c r="P32" s="181"/>
      <c r="W32" s="180">
        <f>ROUND(BC94, 2)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32"/>
    </row>
    <row r="33" spans="2:44" s="2" customFormat="1" ht="14.45" hidden="1" customHeight="1" x14ac:dyDescent="0.2">
      <c r="B33" s="32"/>
      <c r="F33" s="25" t="s">
        <v>40</v>
      </c>
      <c r="L33" s="182">
        <v>0</v>
      </c>
      <c r="M33" s="181"/>
      <c r="N33" s="181"/>
      <c r="O33" s="181"/>
      <c r="P33" s="181"/>
      <c r="W33" s="180">
        <f>ROUND(BD94, 2)</f>
        <v>0</v>
      </c>
      <c r="X33" s="181"/>
      <c r="Y33" s="181"/>
      <c r="Z33" s="181"/>
      <c r="AA33" s="181"/>
      <c r="AB33" s="181"/>
      <c r="AC33" s="181"/>
      <c r="AD33" s="181"/>
      <c r="AE33" s="181"/>
      <c r="AK33" s="180">
        <v>0</v>
      </c>
      <c r="AL33" s="181"/>
      <c r="AM33" s="181"/>
      <c r="AN33" s="181"/>
      <c r="AO33" s="181"/>
      <c r="AR33" s="32"/>
    </row>
    <row r="34" spans="2:44" s="1" customFormat="1" ht="6.95" customHeight="1" x14ac:dyDescent="0.2">
      <c r="B34" s="28"/>
      <c r="AR34" s="28"/>
    </row>
    <row r="35" spans="2:44" s="1" customFormat="1" ht="26.1" customHeight="1" x14ac:dyDescent="0.2">
      <c r="B35" s="28"/>
      <c r="C35" s="33"/>
      <c r="D35" s="34" t="s">
        <v>41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42</v>
      </c>
      <c r="U35" s="35"/>
      <c r="V35" s="35"/>
      <c r="W35" s="35"/>
      <c r="X35" s="183" t="s">
        <v>43</v>
      </c>
      <c r="Y35" s="184"/>
      <c r="Z35" s="184"/>
      <c r="AA35" s="184"/>
      <c r="AB35" s="184"/>
      <c r="AC35" s="35"/>
      <c r="AD35" s="35"/>
      <c r="AE35" s="35"/>
      <c r="AF35" s="35"/>
      <c r="AG35" s="35"/>
      <c r="AH35" s="35"/>
      <c r="AI35" s="35"/>
      <c r="AJ35" s="35"/>
      <c r="AK35" s="185">
        <f>SUM(AK26:AK33)</f>
        <v>0</v>
      </c>
      <c r="AL35" s="184"/>
      <c r="AM35" s="184"/>
      <c r="AN35" s="184"/>
      <c r="AO35" s="186"/>
      <c r="AP35" s="33"/>
      <c r="AQ35" s="33"/>
      <c r="AR35" s="28"/>
    </row>
    <row r="36" spans="2:44" s="1" customFormat="1" ht="6.95" customHeight="1" x14ac:dyDescent="0.2">
      <c r="B36" s="28"/>
      <c r="AR36" s="28"/>
    </row>
    <row r="37" spans="2:44" s="1" customFormat="1" ht="14.45" customHeight="1" x14ac:dyDescent="0.2">
      <c r="B37" s="28"/>
      <c r="AR37" s="28"/>
    </row>
    <row r="38" spans="2:44" ht="14.45" customHeight="1" x14ac:dyDescent="0.2">
      <c r="B38" s="19"/>
      <c r="AR38" s="19"/>
    </row>
    <row r="39" spans="2:44" ht="14.45" customHeight="1" x14ac:dyDescent="0.2">
      <c r="B39" s="19"/>
      <c r="AR39" s="19"/>
    </row>
    <row r="40" spans="2:44" ht="14.45" customHeight="1" x14ac:dyDescent="0.2">
      <c r="B40" s="19"/>
      <c r="AR40" s="19"/>
    </row>
    <row r="41" spans="2:44" ht="14.45" customHeight="1" x14ac:dyDescent="0.2">
      <c r="B41" s="19"/>
      <c r="AR41" s="19"/>
    </row>
    <row r="42" spans="2:44" ht="14.45" customHeight="1" x14ac:dyDescent="0.2">
      <c r="B42" s="19"/>
      <c r="AR42" s="19"/>
    </row>
    <row r="43" spans="2:44" ht="14.45" customHeight="1" x14ac:dyDescent="0.2">
      <c r="B43" s="19"/>
      <c r="AR43" s="19"/>
    </row>
    <row r="44" spans="2:44" ht="14.45" customHeight="1" x14ac:dyDescent="0.2">
      <c r="B44" s="19"/>
      <c r="AR44" s="19"/>
    </row>
    <row r="45" spans="2:44" ht="14.45" customHeight="1" x14ac:dyDescent="0.2">
      <c r="B45" s="19"/>
      <c r="AR45" s="19"/>
    </row>
    <row r="46" spans="2:44" ht="14.45" customHeight="1" x14ac:dyDescent="0.2">
      <c r="B46" s="19"/>
      <c r="AR46" s="19"/>
    </row>
    <row r="47" spans="2:44" ht="14.45" customHeight="1" x14ac:dyDescent="0.2">
      <c r="B47" s="19"/>
      <c r="AR47" s="19"/>
    </row>
    <row r="48" spans="2:44" ht="14.45" customHeight="1" x14ac:dyDescent="0.2">
      <c r="B48" s="19"/>
      <c r="AR48" s="19"/>
    </row>
    <row r="49" spans="2:44" s="1" customFormat="1" ht="14.45" customHeight="1" x14ac:dyDescent="0.2">
      <c r="B49" s="28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28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28"/>
      <c r="D60" s="39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46</v>
      </c>
      <c r="AI60" s="30"/>
      <c r="AJ60" s="30"/>
      <c r="AK60" s="30"/>
      <c r="AL60" s="30"/>
      <c r="AM60" s="39" t="s">
        <v>47</v>
      </c>
      <c r="AN60" s="30"/>
      <c r="AO60" s="30"/>
      <c r="AR60" s="28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28"/>
      <c r="D64" s="37" t="s">
        <v>48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49</v>
      </c>
      <c r="AI64" s="38"/>
      <c r="AJ64" s="38"/>
      <c r="AK64" s="38"/>
      <c r="AL64" s="38"/>
      <c r="AM64" s="38"/>
      <c r="AN64" s="38"/>
      <c r="AO64" s="38"/>
      <c r="AR64" s="28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28"/>
      <c r="D75" s="39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46</v>
      </c>
      <c r="AI75" s="30"/>
      <c r="AJ75" s="30"/>
      <c r="AK75" s="30"/>
      <c r="AL75" s="30"/>
      <c r="AM75" s="39" t="s">
        <v>47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 x14ac:dyDescent="0.2">
      <c r="B82" s="28"/>
      <c r="C82" s="20" t="s">
        <v>50</v>
      </c>
      <c r="AR82" s="28"/>
    </row>
    <row r="83" spans="1:91" s="1" customFormat="1" ht="6.95" customHeight="1" x14ac:dyDescent="0.2">
      <c r="B83" s="28"/>
      <c r="AR83" s="28"/>
    </row>
    <row r="84" spans="1:91" s="3" customFormat="1" ht="12" customHeight="1" x14ac:dyDescent="0.2">
      <c r="B84" s="44"/>
      <c r="C84" s="25" t="s">
        <v>12</v>
      </c>
      <c r="L84" s="3" t="str">
        <f>K5</f>
        <v>005</v>
      </c>
      <c r="AR84" s="44"/>
    </row>
    <row r="85" spans="1:91" s="4" customFormat="1" ht="36.950000000000003" customHeight="1" x14ac:dyDescent="0.2">
      <c r="B85" s="45"/>
      <c r="C85" s="46" t="s">
        <v>14</v>
      </c>
      <c r="L85" s="205" t="str">
        <f>K6</f>
        <v>Sanace kašny - Městské sady Ústí nad Labem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R85" s="45"/>
    </row>
    <row r="86" spans="1:91" s="1" customFormat="1" ht="6.95" customHeight="1" x14ac:dyDescent="0.2">
      <c r="B86" s="28"/>
      <c r="AR86" s="28"/>
    </row>
    <row r="87" spans="1:91" s="1" customFormat="1" ht="12" customHeight="1" x14ac:dyDescent="0.2">
      <c r="B87" s="28"/>
      <c r="C87" s="25" t="s">
        <v>18</v>
      </c>
      <c r="L87" s="47" t="str">
        <f>IF(K8="","",K8)</f>
        <v>Ústí nad Labem</v>
      </c>
      <c r="AI87" s="25" t="s">
        <v>20</v>
      </c>
      <c r="AM87" s="187" t="str">
        <f>IF(AN8= "","",AN8)</f>
        <v>11. 9. 2025</v>
      </c>
      <c r="AN87" s="187"/>
      <c r="AR87" s="28"/>
    </row>
    <row r="88" spans="1:91" s="1" customFormat="1" ht="6.95" customHeight="1" x14ac:dyDescent="0.2">
      <c r="B88" s="28"/>
      <c r="AR88" s="28"/>
    </row>
    <row r="89" spans="1:91" s="1" customFormat="1" ht="15.2" customHeight="1" x14ac:dyDescent="0.2">
      <c r="B89" s="28"/>
      <c r="C89" s="25" t="s">
        <v>22</v>
      </c>
      <c r="L89" s="3" t="str">
        <f>IF(E11= "","",E11)</f>
        <v xml:space="preserve"> </v>
      </c>
      <c r="AI89" s="25" t="s">
        <v>27</v>
      </c>
      <c r="AM89" s="188" t="str">
        <f>IF(E17="","",E17)</f>
        <v xml:space="preserve"> </v>
      </c>
      <c r="AN89" s="189"/>
      <c r="AO89" s="189"/>
      <c r="AP89" s="189"/>
      <c r="AR89" s="28"/>
      <c r="AS89" s="190" t="s">
        <v>51</v>
      </c>
      <c r="AT89" s="191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 x14ac:dyDescent="0.2">
      <c r="B90" s="28"/>
      <c r="C90" s="25" t="s">
        <v>26</v>
      </c>
      <c r="L90" s="3" t="str">
        <f>IF(E14="","",E14)</f>
        <v xml:space="preserve"> </v>
      </c>
      <c r="AI90" s="25" t="s">
        <v>29</v>
      </c>
      <c r="AM90" s="188" t="str">
        <f>IF(E20="","",E20)</f>
        <v xml:space="preserve"> </v>
      </c>
      <c r="AN90" s="189"/>
      <c r="AO90" s="189"/>
      <c r="AP90" s="189"/>
      <c r="AR90" s="28"/>
      <c r="AS90" s="192"/>
      <c r="AT90" s="193"/>
      <c r="BD90" s="52"/>
    </row>
    <row r="91" spans="1:91" s="1" customFormat="1" ht="10.7" customHeight="1" x14ac:dyDescent="0.2">
      <c r="B91" s="28"/>
      <c r="AR91" s="28"/>
      <c r="AS91" s="192"/>
      <c r="AT91" s="193"/>
      <c r="BD91" s="52"/>
    </row>
    <row r="92" spans="1:91" s="1" customFormat="1" ht="29.25" customHeight="1" x14ac:dyDescent="0.2">
      <c r="B92" s="28"/>
      <c r="C92" s="200" t="s">
        <v>52</v>
      </c>
      <c r="D92" s="201"/>
      <c r="E92" s="201"/>
      <c r="F92" s="201"/>
      <c r="G92" s="201"/>
      <c r="H92" s="53"/>
      <c r="I92" s="202" t="s">
        <v>53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3" t="s">
        <v>54</v>
      </c>
      <c r="AH92" s="201"/>
      <c r="AI92" s="201"/>
      <c r="AJ92" s="201"/>
      <c r="AK92" s="201"/>
      <c r="AL92" s="201"/>
      <c r="AM92" s="201"/>
      <c r="AN92" s="202" t="s">
        <v>55</v>
      </c>
      <c r="AO92" s="201"/>
      <c r="AP92" s="204"/>
      <c r="AQ92" s="54" t="s">
        <v>56</v>
      </c>
      <c r="AR92" s="28"/>
      <c r="AS92" s="55" t="s">
        <v>57</v>
      </c>
      <c r="AT92" s="56" t="s">
        <v>58</v>
      </c>
      <c r="AU92" s="56" t="s">
        <v>59</v>
      </c>
      <c r="AV92" s="56" t="s">
        <v>60</v>
      </c>
      <c r="AW92" s="56" t="s">
        <v>61</v>
      </c>
      <c r="AX92" s="56" t="s">
        <v>62</v>
      </c>
      <c r="AY92" s="56" t="s">
        <v>63</v>
      </c>
      <c r="AZ92" s="56" t="s">
        <v>64</v>
      </c>
      <c r="BA92" s="56" t="s">
        <v>65</v>
      </c>
      <c r="BB92" s="56" t="s">
        <v>66</v>
      </c>
      <c r="BC92" s="56" t="s">
        <v>67</v>
      </c>
      <c r="BD92" s="57" t="s">
        <v>68</v>
      </c>
    </row>
    <row r="93" spans="1:91" s="1" customFormat="1" ht="10.7" customHeight="1" x14ac:dyDescent="0.2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 x14ac:dyDescent="0.2">
      <c r="B94" s="59"/>
      <c r="C94" s="60" t="s">
        <v>69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8">
        <f>ROUND(SUM(AG95:AG96),2)</f>
        <v>0</v>
      </c>
      <c r="AH94" s="198"/>
      <c r="AI94" s="198"/>
      <c r="AJ94" s="198"/>
      <c r="AK94" s="198"/>
      <c r="AL94" s="198"/>
      <c r="AM94" s="198"/>
      <c r="AN94" s="199">
        <f>SUM(AG94,AT94)</f>
        <v>0</v>
      </c>
      <c r="AO94" s="199"/>
      <c r="AP94" s="199"/>
      <c r="AQ94" s="63" t="s">
        <v>1</v>
      </c>
      <c r="AR94" s="59"/>
      <c r="AS94" s="64">
        <f>ROUND(SUM(AS95:AS96),2)</f>
        <v>0</v>
      </c>
      <c r="AT94" s="65">
        <f>ROUND(SUM(AV94:AW94),2)</f>
        <v>0</v>
      </c>
      <c r="AU94" s="66">
        <f>ROUND(SUM(AU95:AU96),5)</f>
        <v>824.26571000000001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ROUND(SUM(AZ95:AZ96),2)</f>
        <v>0</v>
      </c>
      <c r="BA94" s="65">
        <f>ROUND(SUM(BA95:BA96),2)</f>
        <v>0</v>
      </c>
      <c r="BB94" s="65">
        <f>ROUND(SUM(BB95:BB96),2)</f>
        <v>0</v>
      </c>
      <c r="BC94" s="65">
        <f>ROUND(SUM(BC95:BC96),2)</f>
        <v>0</v>
      </c>
      <c r="BD94" s="67">
        <f>ROUND(SUM(BD95:BD96),2)</f>
        <v>0</v>
      </c>
      <c r="BS94" s="68" t="s">
        <v>70</v>
      </c>
      <c r="BT94" s="68" t="s">
        <v>71</v>
      </c>
      <c r="BU94" s="69" t="s">
        <v>72</v>
      </c>
      <c r="BV94" s="68" t="s">
        <v>73</v>
      </c>
      <c r="BW94" s="68" t="s">
        <v>4</v>
      </c>
      <c r="BX94" s="68" t="s">
        <v>74</v>
      </c>
      <c r="CL94" s="68" t="s">
        <v>1</v>
      </c>
    </row>
    <row r="95" spans="1:91" s="6" customFormat="1" ht="24.75" customHeight="1" x14ac:dyDescent="0.2">
      <c r="A95" s="70" t="s">
        <v>75</v>
      </c>
      <c r="B95" s="71"/>
      <c r="C95" s="72"/>
      <c r="D95" s="197" t="s">
        <v>76</v>
      </c>
      <c r="E95" s="197"/>
      <c r="F95" s="197"/>
      <c r="G95" s="197"/>
      <c r="H95" s="197"/>
      <c r="I95" s="73"/>
      <c r="J95" s="197" t="s">
        <v>77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5">
        <f>'01 - Vnitřní část ( vodní...'!J30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4" t="s">
        <v>78</v>
      </c>
      <c r="AR95" s="71"/>
      <c r="AS95" s="75">
        <v>0</v>
      </c>
      <c r="AT95" s="76">
        <f>ROUND(SUM(AV95:AW95),2)</f>
        <v>0</v>
      </c>
      <c r="AU95" s="77">
        <f>'01 - Vnitřní část ( vodní...'!P126</f>
        <v>694.79136599999981</v>
      </c>
      <c r="AV95" s="76">
        <f>'01 - Vnitřní část ( vodní...'!J33</f>
        <v>0</v>
      </c>
      <c r="AW95" s="76">
        <f>'01 - Vnitřní část ( vodní...'!J34</f>
        <v>0</v>
      </c>
      <c r="AX95" s="76">
        <f>'01 - Vnitřní část ( vodní...'!J35</f>
        <v>0</v>
      </c>
      <c r="AY95" s="76">
        <f>'01 - Vnitřní část ( vodní...'!J36</f>
        <v>0</v>
      </c>
      <c r="AZ95" s="76">
        <f>'01 - Vnitřní část ( vodní...'!F33</f>
        <v>0</v>
      </c>
      <c r="BA95" s="76">
        <f>'01 - Vnitřní část ( vodní...'!F34</f>
        <v>0</v>
      </c>
      <c r="BB95" s="76">
        <f>'01 - Vnitřní část ( vodní...'!F35</f>
        <v>0</v>
      </c>
      <c r="BC95" s="76">
        <f>'01 - Vnitřní část ( vodní...'!F36</f>
        <v>0</v>
      </c>
      <c r="BD95" s="78">
        <f>'01 - Vnitřní část ( vodní...'!F37</f>
        <v>0</v>
      </c>
      <c r="BT95" s="79" t="s">
        <v>79</v>
      </c>
      <c r="BV95" s="79" t="s">
        <v>73</v>
      </c>
      <c r="BW95" s="79" t="s">
        <v>80</v>
      </c>
      <c r="BX95" s="79" t="s">
        <v>4</v>
      </c>
      <c r="CL95" s="79" t="s">
        <v>1</v>
      </c>
      <c r="CM95" s="79" t="s">
        <v>81</v>
      </c>
    </row>
    <row r="96" spans="1:91" s="6" customFormat="1" ht="16.5" customHeight="1" x14ac:dyDescent="0.2">
      <c r="A96" s="70" t="s">
        <v>75</v>
      </c>
      <c r="B96" s="71"/>
      <c r="C96" s="72"/>
      <c r="D96" s="197" t="s">
        <v>82</v>
      </c>
      <c r="E96" s="197"/>
      <c r="F96" s="197"/>
      <c r="G96" s="197"/>
      <c r="H96" s="197"/>
      <c r="I96" s="73"/>
      <c r="J96" s="197" t="s">
        <v>83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5">
        <f>'02 - Vnější část kamenná ...'!J30</f>
        <v>0</v>
      </c>
      <c r="AH96" s="196"/>
      <c r="AI96" s="196"/>
      <c r="AJ96" s="196"/>
      <c r="AK96" s="196"/>
      <c r="AL96" s="196"/>
      <c r="AM96" s="196"/>
      <c r="AN96" s="195">
        <f>SUM(AG96,AT96)</f>
        <v>0</v>
      </c>
      <c r="AO96" s="196"/>
      <c r="AP96" s="196"/>
      <c r="AQ96" s="74" t="s">
        <v>78</v>
      </c>
      <c r="AR96" s="71"/>
      <c r="AS96" s="80">
        <v>0</v>
      </c>
      <c r="AT96" s="81">
        <f>ROUND(SUM(AV96:AW96),2)</f>
        <v>0</v>
      </c>
      <c r="AU96" s="82">
        <f>'02 - Vnější část kamenná ...'!P125</f>
        <v>129.47434200000001</v>
      </c>
      <c r="AV96" s="81">
        <f>'02 - Vnější část kamenná ...'!J33</f>
        <v>0</v>
      </c>
      <c r="AW96" s="81">
        <f>'02 - Vnější část kamenná ...'!J34</f>
        <v>0</v>
      </c>
      <c r="AX96" s="81">
        <f>'02 - Vnější část kamenná ...'!J35</f>
        <v>0</v>
      </c>
      <c r="AY96" s="81">
        <f>'02 - Vnější část kamenná ...'!J36</f>
        <v>0</v>
      </c>
      <c r="AZ96" s="81">
        <f>'02 - Vnější část kamenná ...'!F33</f>
        <v>0</v>
      </c>
      <c r="BA96" s="81">
        <f>'02 - Vnější část kamenná ...'!F34</f>
        <v>0</v>
      </c>
      <c r="BB96" s="81">
        <f>'02 - Vnější část kamenná ...'!F35</f>
        <v>0</v>
      </c>
      <c r="BC96" s="81">
        <f>'02 - Vnější část kamenná ...'!F36</f>
        <v>0</v>
      </c>
      <c r="BD96" s="83">
        <f>'02 - Vnější část kamenná ...'!F37</f>
        <v>0</v>
      </c>
      <c r="BT96" s="79" t="s">
        <v>79</v>
      </c>
      <c r="BV96" s="79" t="s">
        <v>73</v>
      </c>
      <c r="BW96" s="79" t="s">
        <v>84</v>
      </c>
      <c r="BX96" s="79" t="s">
        <v>4</v>
      </c>
      <c r="CL96" s="79" t="s">
        <v>1</v>
      </c>
      <c r="CM96" s="79" t="s">
        <v>81</v>
      </c>
    </row>
    <row r="97" spans="2:44" s="1" customFormat="1" ht="30" customHeight="1" x14ac:dyDescent="0.2">
      <c r="B97" s="28"/>
      <c r="AR97" s="28"/>
    </row>
    <row r="98" spans="2:44" s="1" customFormat="1" ht="6.95" customHeight="1" x14ac:dyDescent="0.2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8"/>
    </row>
  </sheetData>
  <mergeCells count="44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 - Vnitřní část ( vodní...'!C2" display="/"/>
    <hyperlink ref="A96" location="'02 - Vnější část kamenná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6"/>
  <sheetViews>
    <sheetView showGridLines="0" topLeftCell="A125" workbookViewId="0">
      <selection activeCell="F132" sqref="F132"/>
    </sheetView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94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6" t="s">
        <v>80</v>
      </c>
    </row>
    <row r="3" spans="2:46" ht="6.95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hidden="1" customHeight="1" x14ac:dyDescent="0.2">
      <c r="B4" s="19"/>
      <c r="D4" s="20" t="s">
        <v>85</v>
      </c>
      <c r="L4" s="19"/>
      <c r="M4" s="84" t="s">
        <v>10</v>
      </c>
      <c r="AT4" s="16" t="s">
        <v>3</v>
      </c>
    </row>
    <row r="5" spans="2:46" ht="6.95" hidden="1" customHeight="1" x14ac:dyDescent="0.2">
      <c r="B5" s="19"/>
      <c r="L5" s="19"/>
    </row>
    <row r="6" spans="2:46" ht="12" hidden="1" customHeight="1" x14ac:dyDescent="0.2">
      <c r="B6" s="19"/>
      <c r="D6" s="25" t="s">
        <v>14</v>
      </c>
      <c r="L6" s="19"/>
    </row>
    <row r="7" spans="2:46" ht="16.5" hidden="1" customHeight="1" x14ac:dyDescent="0.2">
      <c r="B7" s="19"/>
      <c r="E7" s="208" t="str">
        <f>'Rekapitulace stavby'!K6</f>
        <v>Sanace kašny - Městské sady Ústí nad Labem</v>
      </c>
      <c r="F7" s="209"/>
      <c r="G7" s="209"/>
      <c r="H7" s="209"/>
      <c r="L7" s="19"/>
    </row>
    <row r="8" spans="2:46" s="1" customFormat="1" ht="12" hidden="1" customHeight="1" x14ac:dyDescent="0.2">
      <c r="B8" s="28"/>
      <c r="D8" s="25" t="s">
        <v>86</v>
      </c>
      <c r="L8" s="28"/>
    </row>
    <row r="9" spans="2:46" s="1" customFormat="1" ht="16.5" hidden="1" customHeight="1" x14ac:dyDescent="0.2">
      <c r="B9" s="28"/>
      <c r="E9" s="205" t="s">
        <v>87</v>
      </c>
      <c r="F9" s="207"/>
      <c r="G9" s="207"/>
      <c r="H9" s="207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hidden="1" customHeight="1" x14ac:dyDescent="0.2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11. 9. 2025</v>
      </c>
      <c r="L12" s="28"/>
    </row>
    <row r="13" spans="2:46" s="1" customFormat="1" ht="10.7" hidden="1" customHeight="1" x14ac:dyDescent="0.2">
      <c r="B13" s="28"/>
      <c r="L13" s="28"/>
    </row>
    <row r="14" spans="2:46" s="1" customFormat="1" ht="12" hidden="1" customHeight="1" x14ac:dyDescent="0.2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hidden="1" customHeight="1" x14ac:dyDescent="0.2">
      <c r="B15" s="28"/>
      <c r="E15" s="23" t="str">
        <f>IF('Rekapitulace stavby'!E11="","",'Rekapitulace stavby'!E11)</f>
        <v xml:space="preserve"> </v>
      </c>
      <c r="I15" s="25" t="s">
        <v>25</v>
      </c>
      <c r="J15" s="23" t="str">
        <f>IF('Rekapitulace stavby'!AN11="","",'Rekapitulace stavby'!AN11)</f>
        <v/>
      </c>
      <c r="L15" s="28"/>
    </row>
    <row r="16" spans="2:46" s="1" customFormat="1" ht="6.95" hidden="1" customHeight="1" x14ac:dyDescent="0.2">
      <c r="B16" s="28"/>
      <c r="L16" s="28"/>
    </row>
    <row r="17" spans="2:12" s="1" customFormat="1" ht="12" hidden="1" customHeight="1" x14ac:dyDescent="0.2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hidden="1" customHeight="1" x14ac:dyDescent="0.2">
      <c r="B18" s="28"/>
      <c r="E18" s="173" t="str">
        <f>'Rekapitulace stavby'!E14</f>
        <v xml:space="preserve"> </v>
      </c>
      <c r="F18" s="173"/>
      <c r="G18" s="173"/>
      <c r="H18" s="173"/>
      <c r="I18" s="25" t="s">
        <v>25</v>
      </c>
      <c r="J18" s="23" t="str">
        <f>'Rekapitulace stavby'!AN14</f>
        <v/>
      </c>
      <c r="L18" s="28"/>
    </row>
    <row r="19" spans="2:12" s="1" customFormat="1" ht="6.95" hidden="1" customHeight="1" x14ac:dyDescent="0.2">
      <c r="B19" s="28"/>
      <c r="L19" s="28"/>
    </row>
    <row r="20" spans="2:12" s="1" customFormat="1" ht="12" hidden="1" customHeight="1" x14ac:dyDescent="0.2">
      <c r="B20" s="28"/>
      <c r="D20" s="25" t="s">
        <v>27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hidden="1" customHeight="1" x14ac:dyDescent="0.2">
      <c r="B21" s="28"/>
      <c r="E21" s="23" t="str">
        <f>IF('Rekapitulace stavby'!E17="","",'Rekapitulace stavby'!E17)</f>
        <v xml:space="preserve"> </v>
      </c>
      <c r="I21" s="25" t="s">
        <v>25</v>
      </c>
      <c r="J21" s="23" t="str">
        <f>IF('Rekapitulace stavby'!AN17="","",'Rekapitulace stavby'!AN17)</f>
        <v/>
      </c>
      <c r="L21" s="28"/>
    </row>
    <row r="22" spans="2:12" s="1" customFormat="1" ht="6.95" hidden="1" customHeight="1" x14ac:dyDescent="0.2">
      <c r="B22" s="28"/>
      <c r="L22" s="28"/>
    </row>
    <row r="23" spans="2:12" s="1" customFormat="1" ht="12" hidden="1" customHeight="1" x14ac:dyDescent="0.2">
      <c r="B23" s="28"/>
      <c r="D23" s="25" t="s">
        <v>29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hidden="1" customHeight="1" x14ac:dyDescent="0.2">
      <c r="B24" s="28"/>
      <c r="E24" s="23" t="str">
        <f>IF('Rekapitulace stavby'!E20="","",'Rekapitulace stavby'!E20)</f>
        <v xml:space="preserve"> </v>
      </c>
      <c r="I24" s="25" t="s">
        <v>25</v>
      </c>
      <c r="J24" s="23" t="str">
        <f>IF('Rekapitulace stavby'!AN20="","",'Rekapitulace stavby'!AN20)</f>
        <v/>
      </c>
      <c r="L24" s="28"/>
    </row>
    <row r="25" spans="2:12" s="1" customFormat="1" ht="6.95" hidden="1" customHeight="1" x14ac:dyDescent="0.2">
      <c r="B25" s="28"/>
      <c r="L25" s="28"/>
    </row>
    <row r="26" spans="2:12" s="1" customFormat="1" ht="12" hidden="1" customHeight="1" x14ac:dyDescent="0.2">
      <c r="B26" s="28"/>
      <c r="D26" s="25" t="s">
        <v>30</v>
      </c>
      <c r="L26" s="28"/>
    </row>
    <row r="27" spans="2:12" s="7" customFormat="1" ht="16.5" hidden="1" customHeight="1" x14ac:dyDescent="0.2">
      <c r="B27" s="85"/>
      <c r="E27" s="176" t="s">
        <v>1</v>
      </c>
      <c r="F27" s="176"/>
      <c r="G27" s="176"/>
      <c r="H27" s="176"/>
      <c r="L27" s="85"/>
    </row>
    <row r="28" spans="2:12" s="1" customFormat="1" ht="6.95" hidden="1" customHeight="1" x14ac:dyDescent="0.2">
      <c r="B28" s="28"/>
      <c r="L28" s="28"/>
    </row>
    <row r="29" spans="2:12" s="1" customFormat="1" ht="6.95" hidden="1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hidden="1" customHeight="1" x14ac:dyDescent="0.2">
      <c r="B30" s="28"/>
      <c r="D30" s="86" t="s">
        <v>31</v>
      </c>
      <c r="J30" s="62">
        <f>ROUND(J126, 2)</f>
        <v>0</v>
      </c>
      <c r="L30" s="28"/>
    </row>
    <row r="31" spans="2:12" s="1" customFormat="1" ht="6.95" hidden="1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hidden="1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hidden="1" customHeight="1" x14ac:dyDescent="0.2">
      <c r="B33" s="28"/>
      <c r="D33" s="51" t="s">
        <v>35</v>
      </c>
      <c r="E33" s="25" t="s">
        <v>36</v>
      </c>
      <c r="F33" s="87">
        <f>ROUND((SUM(BE126:BE185)),  2)</f>
        <v>0</v>
      </c>
      <c r="I33" s="88">
        <v>0.21</v>
      </c>
      <c r="J33" s="87">
        <f>ROUND(((SUM(BE126:BE185))*I33),  2)</f>
        <v>0</v>
      </c>
      <c r="L33" s="28"/>
    </row>
    <row r="34" spans="2:12" s="1" customFormat="1" ht="14.45" hidden="1" customHeight="1" x14ac:dyDescent="0.2">
      <c r="B34" s="28"/>
      <c r="E34" s="25" t="s">
        <v>37</v>
      </c>
      <c r="F34" s="87">
        <f>ROUND((SUM(BF126:BF185)),  2)</f>
        <v>0</v>
      </c>
      <c r="I34" s="88">
        <v>0.12</v>
      </c>
      <c r="J34" s="87">
        <f>ROUND(((SUM(BF126:BF185))*I34),  2)</f>
        <v>0</v>
      </c>
      <c r="L34" s="28"/>
    </row>
    <row r="35" spans="2:12" s="1" customFormat="1" ht="14.45" hidden="1" customHeight="1" x14ac:dyDescent="0.2">
      <c r="B35" s="28"/>
      <c r="E35" s="25" t="s">
        <v>38</v>
      </c>
      <c r="F35" s="87">
        <f>ROUND((SUM(BG126:BG185)),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5" t="s">
        <v>39</v>
      </c>
      <c r="F36" s="87">
        <f>ROUND((SUM(BH126:BH185)),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5" t="s">
        <v>40</v>
      </c>
      <c r="F37" s="87">
        <f>ROUND((SUM(BI126:BI185)),  2)</f>
        <v>0</v>
      </c>
      <c r="I37" s="88">
        <v>0</v>
      </c>
      <c r="J37" s="87">
        <f>0</f>
        <v>0</v>
      </c>
      <c r="L37" s="28"/>
    </row>
    <row r="38" spans="2:12" s="1" customFormat="1" ht="6.95" hidden="1" customHeight="1" x14ac:dyDescent="0.2">
      <c r="B38" s="28"/>
      <c r="L38" s="28"/>
    </row>
    <row r="39" spans="2:12" s="1" customFormat="1" ht="25.5" hidden="1" customHeight="1" x14ac:dyDescent="0.2">
      <c r="B39" s="28"/>
      <c r="C39" s="89"/>
      <c r="D39" s="90" t="s">
        <v>41</v>
      </c>
      <c r="E39" s="53"/>
      <c r="F39" s="53"/>
      <c r="G39" s="91" t="s">
        <v>42</v>
      </c>
      <c r="H39" s="92" t="s">
        <v>43</v>
      </c>
      <c r="I39" s="53"/>
      <c r="J39" s="93">
        <f>SUM(J30:J37)</f>
        <v>0</v>
      </c>
      <c r="K39" s="94"/>
      <c r="L39" s="28"/>
    </row>
    <row r="40" spans="2:12" s="1" customFormat="1" ht="14.45" hidden="1" customHeight="1" x14ac:dyDescent="0.2">
      <c r="B40" s="28"/>
      <c r="L40" s="28"/>
    </row>
    <row r="41" spans="2:12" ht="14.45" hidden="1" customHeight="1" x14ac:dyDescent="0.2">
      <c r="B41" s="19"/>
      <c r="L41" s="19"/>
    </row>
    <row r="42" spans="2:12" ht="14.45" hidden="1" customHeight="1" x14ac:dyDescent="0.2">
      <c r="B42" s="19"/>
      <c r="L42" s="19"/>
    </row>
    <row r="43" spans="2:12" ht="14.45" hidden="1" customHeight="1" x14ac:dyDescent="0.2">
      <c r="B43" s="19"/>
      <c r="L43" s="19"/>
    </row>
    <row r="44" spans="2:12" ht="14.45" hidden="1" customHeight="1" x14ac:dyDescent="0.2">
      <c r="B44" s="19"/>
      <c r="L44" s="19"/>
    </row>
    <row r="45" spans="2:12" ht="14.45" hidden="1" customHeight="1" x14ac:dyDescent="0.2">
      <c r="B45" s="19"/>
      <c r="L45" s="19"/>
    </row>
    <row r="46" spans="2:12" ht="14.45" hidden="1" customHeight="1" x14ac:dyDescent="0.2">
      <c r="B46" s="19"/>
      <c r="L46" s="19"/>
    </row>
    <row r="47" spans="2:12" ht="14.45" hidden="1" customHeight="1" x14ac:dyDescent="0.2">
      <c r="B47" s="19"/>
      <c r="L47" s="19"/>
    </row>
    <row r="48" spans="2:12" ht="14.45" hidden="1" customHeight="1" x14ac:dyDescent="0.2">
      <c r="B48" s="19"/>
      <c r="L48" s="19"/>
    </row>
    <row r="49" spans="2:12" ht="14.45" hidden="1" customHeight="1" x14ac:dyDescent="0.2">
      <c r="B49" s="19"/>
      <c r="L49" s="19"/>
    </row>
    <row r="50" spans="2:12" s="1" customFormat="1" ht="14.45" hidden="1" customHeight="1" x14ac:dyDescent="0.2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hidden="1" x14ac:dyDescent="0.2">
      <c r="B51" s="19"/>
      <c r="L51" s="19"/>
    </row>
    <row r="52" spans="2:12" hidden="1" x14ac:dyDescent="0.2">
      <c r="B52" s="19"/>
      <c r="L52" s="19"/>
    </row>
    <row r="53" spans="2:12" hidden="1" x14ac:dyDescent="0.2">
      <c r="B53" s="19"/>
      <c r="L53" s="19"/>
    </row>
    <row r="54" spans="2:12" hidden="1" x14ac:dyDescent="0.2">
      <c r="B54" s="19"/>
      <c r="L54" s="19"/>
    </row>
    <row r="55" spans="2:12" hidden="1" x14ac:dyDescent="0.2">
      <c r="B55" s="19"/>
      <c r="L55" s="19"/>
    </row>
    <row r="56" spans="2:12" hidden="1" x14ac:dyDescent="0.2">
      <c r="B56" s="19"/>
      <c r="L56" s="19"/>
    </row>
    <row r="57" spans="2:12" hidden="1" x14ac:dyDescent="0.2">
      <c r="B57" s="19"/>
      <c r="L57" s="19"/>
    </row>
    <row r="58" spans="2:12" hidden="1" x14ac:dyDescent="0.2">
      <c r="B58" s="19"/>
      <c r="L58" s="19"/>
    </row>
    <row r="59" spans="2:12" hidden="1" x14ac:dyDescent="0.2">
      <c r="B59" s="19"/>
      <c r="L59" s="19"/>
    </row>
    <row r="60" spans="2:12" hidden="1" x14ac:dyDescent="0.2">
      <c r="B60" s="19"/>
      <c r="L60" s="19"/>
    </row>
    <row r="61" spans="2:12" s="1" customFormat="1" ht="12.75" hidden="1" x14ac:dyDescent="0.2">
      <c r="B61" s="28"/>
      <c r="D61" s="39" t="s">
        <v>46</v>
      </c>
      <c r="E61" s="30"/>
      <c r="F61" s="95" t="s">
        <v>47</v>
      </c>
      <c r="G61" s="39" t="s">
        <v>46</v>
      </c>
      <c r="H61" s="30"/>
      <c r="I61" s="30"/>
      <c r="J61" s="96" t="s">
        <v>47</v>
      </c>
      <c r="K61" s="30"/>
      <c r="L61" s="28"/>
    </row>
    <row r="62" spans="2:12" hidden="1" x14ac:dyDescent="0.2">
      <c r="B62" s="19"/>
      <c r="L62" s="19"/>
    </row>
    <row r="63" spans="2:12" hidden="1" x14ac:dyDescent="0.2">
      <c r="B63" s="19"/>
      <c r="L63" s="19"/>
    </row>
    <row r="64" spans="2:12" hidden="1" x14ac:dyDescent="0.2">
      <c r="B64" s="19"/>
      <c r="L64" s="19"/>
    </row>
    <row r="65" spans="2:12" s="1" customFormat="1" ht="12.75" hidden="1" x14ac:dyDescent="0.2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hidden="1" x14ac:dyDescent="0.2">
      <c r="B66" s="19"/>
      <c r="L66" s="19"/>
    </row>
    <row r="67" spans="2:12" hidden="1" x14ac:dyDescent="0.2">
      <c r="B67" s="19"/>
      <c r="L67" s="19"/>
    </row>
    <row r="68" spans="2:12" hidden="1" x14ac:dyDescent="0.2">
      <c r="B68" s="19"/>
      <c r="L68" s="19"/>
    </row>
    <row r="69" spans="2:12" hidden="1" x14ac:dyDescent="0.2">
      <c r="B69" s="19"/>
      <c r="L69" s="19"/>
    </row>
    <row r="70" spans="2:12" hidden="1" x14ac:dyDescent="0.2">
      <c r="B70" s="19"/>
      <c r="L70" s="19"/>
    </row>
    <row r="71" spans="2:12" hidden="1" x14ac:dyDescent="0.2">
      <c r="B71" s="19"/>
      <c r="L71" s="19"/>
    </row>
    <row r="72" spans="2:12" hidden="1" x14ac:dyDescent="0.2">
      <c r="B72" s="19"/>
      <c r="L72" s="19"/>
    </row>
    <row r="73" spans="2:12" hidden="1" x14ac:dyDescent="0.2">
      <c r="B73" s="19"/>
      <c r="L73" s="19"/>
    </row>
    <row r="74" spans="2:12" hidden="1" x14ac:dyDescent="0.2">
      <c r="B74" s="19"/>
      <c r="L74" s="19"/>
    </row>
    <row r="75" spans="2:12" hidden="1" x14ac:dyDescent="0.2">
      <c r="B75" s="19"/>
      <c r="L75" s="19"/>
    </row>
    <row r="76" spans="2:12" s="1" customFormat="1" ht="12.75" hidden="1" x14ac:dyDescent="0.2">
      <c r="B76" s="28"/>
      <c r="D76" s="39" t="s">
        <v>46</v>
      </c>
      <c r="E76" s="30"/>
      <c r="F76" s="95" t="s">
        <v>47</v>
      </c>
      <c r="G76" s="39" t="s">
        <v>46</v>
      </c>
      <c r="H76" s="30"/>
      <c r="I76" s="30"/>
      <c r="J76" s="96" t="s">
        <v>47</v>
      </c>
      <c r="K76" s="30"/>
      <c r="L76" s="28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20" t="s">
        <v>88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5" t="s">
        <v>14</v>
      </c>
      <c r="L84" s="28"/>
    </row>
    <row r="85" spans="2:47" s="1" customFormat="1" ht="16.5" customHeight="1" x14ac:dyDescent="0.2">
      <c r="B85" s="28"/>
      <c r="E85" s="208" t="str">
        <f>E7</f>
        <v>Sanace kašny - Městské sady Ústí nad Labem</v>
      </c>
      <c r="F85" s="209"/>
      <c r="G85" s="209"/>
      <c r="H85" s="209"/>
      <c r="L85" s="28"/>
    </row>
    <row r="86" spans="2:47" s="1" customFormat="1" ht="12" customHeight="1" x14ac:dyDescent="0.2">
      <c r="B86" s="28"/>
      <c r="C86" s="25" t="s">
        <v>86</v>
      </c>
      <c r="L86" s="28"/>
    </row>
    <row r="87" spans="2:47" s="1" customFormat="1" ht="16.5" customHeight="1" x14ac:dyDescent="0.2">
      <c r="B87" s="28"/>
      <c r="E87" s="205" t="str">
        <f>E9</f>
        <v>01 - Vnitřní část ( vodní ) izolace ( odstranění ) průsaků</v>
      </c>
      <c r="F87" s="207"/>
      <c r="G87" s="207"/>
      <c r="H87" s="207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5" t="s">
        <v>18</v>
      </c>
      <c r="F89" s="23" t="str">
        <f>F12</f>
        <v>Ústí nad Labem</v>
      </c>
      <c r="I89" s="25" t="s">
        <v>20</v>
      </c>
      <c r="J89" s="48" t="str">
        <f>IF(J12="","",J12)</f>
        <v>11. 9. 2025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5" t="s">
        <v>22</v>
      </c>
      <c r="F91" s="23" t="str">
        <f>E15</f>
        <v xml:space="preserve"> </v>
      </c>
      <c r="I91" s="25" t="s">
        <v>27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5" t="s">
        <v>26</v>
      </c>
      <c r="F92" s="23" t="str">
        <f>IF(E18="","",E18)</f>
        <v xml:space="preserve"> </v>
      </c>
      <c r="I92" s="25" t="s">
        <v>29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89</v>
      </c>
      <c r="D94" s="89"/>
      <c r="E94" s="89"/>
      <c r="F94" s="89"/>
      <c r="G94" s="89"/>
      <c r="H94" s="89"/>
      <c r="I94" s="89"/>
      <c r="J94" s="98" t="s">
        <v>90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7" customHeight="1" x14ac:dyDescent="0.2">
      <c r="B96" s="28"/>
      <c r="C96" s="99" t="s">
        <v>91</v>
      </c>
      <c r="J96" s="62">
        <f>J126</f>
        <v>0</v>
      </c>
      <c r="L96" s="28"/>
      <c r="AU96" s="16" t="s">
        <v>92</v>
      </c>
    </row>
    <row r="97" spans="2:12" s="8" customFormat="1" ht="24.95" customHeight="1" x14ac:dyDescent="0.2">
      <c r="B97" s="100"/>
      <c r="D97" s="101" t="s">
        <v>93</v>
      </c>
      <c r="E97" s="102"/>
      <c r="F97" s="102"/>
      <c r="G97" s="102"/>
      <c r="H97" s="102"/>
      <c r="I97" s="102"/>
      <c r="J97" s="103">
        <f>J127</f>
        <v>0</v>
      </c>
      <c r="L97" s="100"/>
    </row>
    <row r="98" spans="2:12" s="9" customFormat="1" ht="20.100000000000001" customHeight="1" x14ac:dyDescent="0.2">
      <c r="B98" s="104"/>
      <c r="D98" s="105" t="s">
        <v>94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9" customFormat="1" ht="20.100000000000001" customHeight="1" x14ac:dyDescent="0.2">
      <c r="B99" s="104"/>
      <c r="D99" s="105" t="s">
        <v>95</v>
      </c>
      <c r="E99" s="106"/>
      <c r="F99" s="106"/>
      <c r="G99" s="106"/>
      <c r="H99" s="106"/>
      <c r="I99" s="106"/>
      <c r="J99" s="107">
        <f>J147</f>
        <v>0</v>
      </c>
      <c r="L99" s="104"/>
    </row>
    <row r="100" spans="2:12" s="9" customFormat="1" ht="20.100000000000001" customHeight="1" x14ac:dyDescent="0.2">
      <c r="B100" s="104"/>
      <c r="D100" s="105" t="s">
        <v>96</v>
      </c>
      <c r="E100" s="106"/>
      <c r="F100" s="106"/>
      <c r="G100" s="106"/>
      <c r="H100" s="106"/>
      <c r="I100" s="106"/>
      <c r="J100" s="107">
        <f>J158</f>
        <v>0</v>
      </c>
      <c r="L100" s="104"/>
    </row>
    <row r="101" spans="2:12" s="8" customFormat="1" ht="24.95" customHeight="1" x14ac:dyDescent="0.2">
      <c r="B101" s="100"/>
      <c r="D101" s="101" t="s">
        <v>97</v>
      </c>
      <c r="E101" s="102"/>
      <c r="F101" s="102"/>
      <c r="G101" s="102"/>
      <c r="H101" s="102"/>
      <c r="I101" s="102"/>
      <c r="J101" s="103">
        <f>J161</f>
        <v>0</v>
      </c>
      <c r="L101" s="100"/>
    </row>
    <row r="102" spans="2:12" s="9" customFormat="1" ht="20.100000000000001" customHeight="1" x14ac:dyDescent="0.2">
      <c r="B102" s="104"/>
      <c r="D102" s="105" t="s">
        <v>98</v>
      </c>
      <c r="E102" s="106"/>
      <c r="F102" s="106"/>
      <c r="G102" s="106"/>
      <c r="H102" s="106"/>
      <c r="I102" s="106"/>
      <c r="J102" s="107">
        <f>J162</f>
        <v>0</v>
      </c>
      <c r="L102" s="104"/>
    </row>
    <row r="103" spans="2:12" s="9" customFormat="1" ht="20.100000000000001" customHeight="1" x14ac:dyDescent="0.2">
      <c r="B103" s="104"/>
      <c r="D103" s="105" t="s">
        <v>99</v>
      </c>
      <c r="E103" s="106"/>
      <c r="F103" s="106"/>
      <c r="G103" s="106"/>
      <c r="H103" s="106"/>
      <c r="I103" s="106"/>
      <c r="J103" s="107">
        <f>J173</f>
        <v>0</v>
      </c>
      <c r="L103" s="104"/>
    </row>
    <row r="104" spans="2:12" s="8" customFormat="1" ht="24.95" customHeight="1" x14ac:dyDescent="0.2">
      <c r="B104" s="100"/>
      <c r="D104" s="101" t="s">
        <v>100</v>
      </c>
      <c r="E104" s="102"/>
      <c r="F104" s="102"/>
      <c r="G104" s="102"/>
      <c r="H104" s="102"/>
      <c r="I104" s="102"/>
      <c r="J104" s="103">
        <f>J179</f>
        <v>0</v>
      </c>
      <c r="L104" s="100"/>
    </row>
    <row r="105" spans="2:12" s="9" customFormat="1" ht="20.100000000000001" customHeight="1" x14ac:dyDescent="0.2">
      <c r="B105" s="104"/>
      <c r="D105" s="105" t="s">
        <v>101</v>
      </c>
      <c r="E105" s="106"/>
      <c r="F105" s="106"/>
      <c r="G105" s="106"/>
      <c r="H105" s="106"/>
      <c r="I105" s="106"/>
      <c r="J105" s="107">
        <f>J180</f>
        <v>0</v>
      </c>
      <c r="L105" s="104"/>
    </row>
    <row r="106" spans="2:12" s="9" customFormat="1" ht="20.100000000000001" customHeight="1" x14ac:dyDescent="0.2">
      <c r="B106" s="104"/>
      <c r="D106" s="105" t="s">
        <v>102</v>
      </c>
      <c r="E106" s="106"/>
      <c r="F106" s="106"/>
      <c r="G106" s="106"/>
      <c r="H106" s="106"/>
      <c r="I106" s="106"/>
      <c r="J106" s="107">
        <f>J183</f>
        <v>0</v>
      </c>
      <c r="L106" s="104"/>
    </row>
    <row r="107" spans="2:12" s="1" customFormat="1" ht="21.75" customHeight="1" x14ac:dyDescent="0.2">
      <c r="B107" s="28"/>
      <c r="L107" s="28"/>
    </row>
    <row r="108" spans="2:12" s="1" customFormat="1" ht="6.95" customHeight="1" x14ac:dyDescent="0.2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6.95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4.95" customHeight="1" x14ac:dyDescent="0.2">
      <c r="B113" s="28"/>
      <c r="C113" s="20" t="s">
        <v>103</v>
      </c>
      <c r="L113" s="28"/>
    </row>
    <row r="114" spans="2:63" s="1" customFormat="1" ht="6.95" customHeight="1" x14ac:dyDescent="0.2">
      <c r="B114" s="28"/>
      <c r="L114" s="28"/>
    </row>
    <row r="115" spans="2:63" s="1" customFormat="1" ht="12" customHeight="1" x14ac:dyDescent="0.2">
      <c r="B115" s="28"/>
      <c r="C115" s="25" t="s">
        <v>14</v>
      </c>
      <c r="L115" s="28"/>
    </row>
    <row r="116" spans="2:63" s="1" customFormat="1" ht="16.5" customHeight="1" x14ac:dyDescent="0.2">
      <c r="B116" s="28"/>
      <c r="E116" s="208" t="str">
        <f>E7</f>
        <v>Sanace kašny - Městské sady Ústí nad Labem</v>
      </c>
      <c r="F116" s="209"/>
      <c r="G116" s="209"/>
      <c r="H116" s="209"/>
      <c r="L116" s="28"/>
    </row>
    <row r="117" spans="2:63" s="1" customFormat="1" ht="12" customHeight="1" x14ac:dyDescent="0.2">
      <c r="B117" s="28"/>
      <c r="C117" s="25" t="s">
        <v>86</v>
      </c>
      <c r="L117" s="28"/>
    </row>
    <row r="118" spans="2:63" s="1" customFormat="1" ht="16.5" customHeight="1" x14ac:dyDescent="0.2">
      <c r="B118" s="28"/>
      <c r="E118" s="205" t="str">
        <f>E9</f>
        <v>01 - Vnitřní část ( vodní ) izolace ( odstranění ) průsaků</v>
      </c>
      <c r="F118" s="207"/>
      <c r="G118" s="207"/>
      <c r="H118" s="207"/>
      <c r="L118" s="28"/>
    </row>
    <row r="119" spans="2:63" s="1" customFormat="1" ht="6.95" customHeight="1" x14ac:dyDescent="0.2">
      <c r="B119" s="28"/>
      <c r="L119" s="28"/>
    </row>
    <row r="120" spans="2:63" s="1" customFormat="1" ht="12" customHeight="1" x14ac:dyDescent="0.2">
      <c r="B120" s="28"/>
      <c r="C120" s="25" t="s">
        <v>18</v>
      </c>
      <c r="F120" s="23" t="str">
        <f>F12</f>
        <v>Ústí nad Labem</v>
      </c>
      <c r="I120" s="25" t="s">
        <v>20</v>
      </c>
      <c r="J120" s="48" t="str">
        <f>IF(J12="","",J12)</f>
        <v>11. 9. 2025</v>
      </c>
      <c r="L120" s="28"/>
    </row>
    <row r="121" spans="2:63" s="1" customFormat="1" ht="6.95" customHeight="1" x14ac:dyDescent="0.2">
      <c r="B121" s="28"/>
      <c r="L121" s="28"/>
    </row>
    <row r="122" spans="2:63" s="1" customFormat="1" ht="15.2" customHeight="1" x14ac:dyDescent="0.2">
      <c r="B122" s="28"/>
      <c r="C122" s="25" t="s">
        <v>22</v>
      </c>
      <c r="F122" s="23" t="str">
        <f>E15</f>
        <v xml:space="preserve"> </v>
      </c>
      <c r="I122" s="25" t="s">
        <v>27</v>
      </c>
      <c r="J122" s="26" t="str">
        <f>E21</f>
        <v xml:space="preserve"> </v>
      </c>
      <c r="L122" s="28"/>
    </row>
    <row r="123" spans="2:63" s="1" customFormat="1" ht="15.2" customHeight="1" x14ac:dyDescent="0.2">
      <c r="B123" s="28"/>
      <c r="C123" s="25" t="s">
        <v>26</v>
      </c>
      <c r="F123" s="23" t="str">
        <f>IF(E18="","",E18)</f>
        <v xml:space="preserve"> </v>
      </c>
      <c r="I123" s="25" t="s">
        <v>29</v>
      </c>
      <c r="J123" s="26" t="str">
        <f>E24</f>
        <v xml:space="preserve"> </v>
      </c>
      <c r="L123" s="28"/>
    </row>
    <row r="124" spans="2:63" s="1" customFormat="1" ht="10.35" customHeight="1" x14ac:dyDescent="0.2">
      <c r="B124" s="28"/>
      <c r="L124" s="28"/>
    </row>
    <row r="125" spans="2:63" s="10" customFormat="1" ht="29.25" customHeight="1" x14ac:dyDescent="0.2">
      <c r="B125" s="108"/>
      <c r="C125" s="109" t="s">
        <v>104</v>
      </c>
      <c r="D125" s="110" t="s">
        <v>56</v>
      </c>
      <c r="E125" s="110" t="s">
        <v>52</v>
      </c>
      <c r="F125" s="110" t="s">
        <v>53</v>
      </c>
      <c r="G125" s="110" t="s">
        <v>105</v>
      </c>
      <c r="H125" s="110" t="s">
        <v>106</v>
      </c>
      <c r="I125" s="110" t="s">
        <v>107</v>
      </c>
      <c r="J125" s="110" t="s">
        <v>90</v>
      </c>
      <c r="K125" s="111" t="s">
        <v>108</v>
      </c>
      <c r="L125" s="108"/>
      <c r="M125" s="55" t="s">
        <v>1</v>
      </c>
      <c r="N125" s="56" t="s">
        <v>35</v>
      </c>
      <c r="O125" s="56" t="s">
        <v>109</v>
      </c>
      <c r="P125" s="56" t="s">
        <v>110</v>
      </c>
      <c r="Q125" s="56" t="s">
        <v>111</v>
      </c>
      <c r="R125" s="56" t="s">
        <v>112</v>
      </c>
      <c r="S125" s="56" t="s">
        <v>113</v>
      </c>
      <c r="T125" s="57" t="s">
        <v>114</v>
      </c>
    </row>
    <row r="126" spans="2:63" s="1" customFormat="1" ht="22.7" customHeight="1" x14ac:dyDescent="0.25">
      <c r="B126" s="28"/>
      <c r="C126" s="60" t="s">
        <v>115</v>
      </c>
      <c r="J126" s="112">
        <f>BK126</f>
        <v>0</v>
      </c>
      <c r="L126" s="28"/>
      <c r="M126" s="58"/>
      <c r="N126" s="49"/>
      <c r="O126" s="49"/>
      <c r="P126" s="113">
        <f>P127+P161+P179</f>
        <v>694.79136599999981</v>
      </c>
      <c r="Q126" s="49"/>
      <c r="R126" s="113">
        <f>R127+R161+R179</f>
        <v>1.2309079999999999</v>
      </c>
      <c r="S126" s="49"/>
      <c r="T126" s="114">
        <f>T127+T161+T179</f>
        <v>0.25359999999999999</v>
      </c>
      <c r="AT126" s="16" t="s">
        <v>70</v>
      </c>
      <c r="AU126" s="16" t="s">
        <v>92</v>
      </c>
      <c r="BK126" s="115">
        <f>BK127+BK161+BK179</f>
        <v>0</v>
      </c>
    </row>
    <row r="127" spans="2:63" s="11" customFormat="1" ht="26.1" customHeight="1" x14ac:dyDescent="0.2">
      <c r="B127" s="116"/>
      <c r="D127" s="117" t="s">
        <v>70</v>
      </c>
      <c r="E127" s="118" t="s">
        <v>116</v>
      </c>
      <c r="F127" s="118" t="s">
        <v>117</v>
      </c>
      <c r="J127" s="119">
        <f>BK127</f>
        <v>0</v>
      </c>
      <c r="L127" s="116"/>
      <c r="M127" s="120"/>
      <c r="P127" s="121">
        <f>P128+P147+P158</f>
        <v>594.34336599999983</v>
      </c>
      <c r="R127" s="121">
        <f>R128+R147+R158</f>
        <v>0.54634799999999994</v>
      </c>
      <c r="T127" s="122">
        <f>T128+T147+T158</f>
        <v>0.25359999999999999</v>
      </c>
      <c r="AR127" s="117" t="s">
        <v>79</v>
      </c>
      <c r="AT127" s="123" t="s">
        <v>70</v>
      </c>
      <c r="AU127" s="123" t="s">
        <v>71</v>
      </c>
      <c r="AY127" s="117" t="s">
        <v>118</v>
      </c>
      <c r="BK127" s="124">
        <f>BK128+BK147+BK158</f>
        <v>0</v>
      </c>
    </row>
    <row r="128" spans="2:63" s="11" customFormat="1" ht="22.7" customHeight="1" x14ac:dyDescent="0.2">
      <c r="B128" s="116"/>
      <c r="D128" s="117" t="s">
        <v>70</v>
      </c>
      <c r="E128" s="125" t="s">
        <v>119</v>
      </c>
      <c r="F128" s="125" t="s">
        <v>120</v>
      </c>
      <c r="J128" s="126">
        <f>BK128</f>
        <v>0</v>
      </c>
      <c r="L128" s="116"/>
      <c r="M128" s="120"/>
      <c r="P128" s="121">
        <f>SUM(P129:P146)</f>
        <v>593.49879999999985</v>
      </c>
      <c r="R128" s="121">
        <f>SUM(R129:R146)</f>
        <v>0.54634799999999994</v>
      </c>
      <c r="T128" s="122">
        <f>SUM(T129:T146)</f>
        <v>0.25359999999999999</v>
      </c>
      <c r="AR128" s="117" t="s">
        <v>79</v>
      </c>
      <c r="AT128" s="123" t="s">
        <v>70</v>
      </c>
      <c r="AU128" s="123" t="s">
        <v>79</v>
      </c>
      <c r="AY128" s="117" t="s">
        <v>118</v>
      </c>
      <c r="BK128" s="124">
        <f>SUM(BK129:BK146)</f>
        <v>0</v>
      </c>
    </row>
    <row r="129" spans="2:65" s="1" customFormat="1" ht="24.2" customHeight="1" x14ac:dyDescent="0.2">
      <c r="B129" s="127"/>
      <c r="C129" s="128" t="s">
        <v>79</v>
      </c>
      <c r="D129" s="128" t="s">
        <v>121</v>
      </c>
      <c r="E129" s="129" t="s">
        <v>122</v>
      </c>
      <c r="F129" s="130" t="s">
        <v>123</v>
      </c>
      <c r="G129" s="131" t="s">
        <v>124</v>
      </c>
      <c r="H129" s="132">
        <v>172</v>
      </c>
      <c r="I129" s="133"/>
      <c r="J129" s="133">
        <f>ROUND(I129*H129,2)</f>
        <v>0</v>
      </c>
      <c r="K129" s="130" t="s">
        <v>125</v>
      </c>
      <c r="L129" s="28"/>
      <c r="M129" s="134" t="s">
        <v>1</v>
      </c>
      <c r="N129" s="135" t="s">
        <v>36</v>
      </c>
      <c r="O129" s="136">
        <v>0.27300000000000002</v>
      </c>
      <c r="P129" s="136">
        <f>O129*H129</f>
        <v>46.956000000000003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126</v>
      </c>
      <c r="AT129" s="138" t="s">
        <v>121</v>
      </c>
      <c r="AU129" s="138" t="s">
        <v>81</v>
      </c>
      <c r="AY129" s="16" t="s">
        <v>118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6" t="s">
        <v>79</v>
      </c>
      <c r="BK129" s="139">
        <f>ROUND(I129*H129,2)</f>
        <v>0</v>
      </c>
      <c r="BL129" s="16" t="s">
        <v>126</v>
      </c>
      <c r="BM129" s="138" t="s">
        <v>127</v>
      </c>
    </row>
    <row r="130" spans="2:65" s="1" customFormat="1" x14ac:dyDescent="0.2">
      <c r="B130" s="28"/>
      <c r="D130" s="140" t="s">
        <v>128</v>
      </c>
      <c r="F130" s="141" t="s">
        <v>129</v>
      </c>
      <c r="L130" s="28"/>
      <c r="M130" s="142"/>
      <c r="T130" s="52"/>
      <c r="AT130" s="16" t="s">
        <v>128</v>
      </c>
      <c r="AU130" s="16" t="s">
        <v>81</v>
      </c>
    </row>
    <row r="131" spans="2:65" s="1" customFormat="1" ht="24.2" customHeight="1" x14ac:dyDescent="0.2">
      <c r="B131" s="127"/>
      <c r="C131" s="128" t="s">
        <v>130</v>
      </c>
      <c r="D131" s="128" t="s">
        <v>121</v>
      </c>
      <c r="E131" s="129" t="s">
        <v>131</v>
      </c>
      <c r="F131" s="130" t="s">
        <v>132</v>
      </c>
      <c r="G131" s="131" t="s">
        <v>124</v>
      </c>
      <c r="H131" s="132">
        <v>2</v>
      </c>
      <c r="I131" s="133"/>
      <c r="J131" s="133">
        <f>ROUND(I131*H131,2)</f>
        <v>0</v>
      </c>
      <c r="K131" s="130" t="s">
        <v>125</v>
      </c>
      <c r="L131" s="28"/>
      <c r="M131" s="134" t="s">
        <v>1</v>
      </c>
      <c r="N131" s="135" t="s">
        <v>36</v>
      </c>
      <c r="O131" s="136">
        <v>0.71499999999999997</v>
      </c>
      <c r="P131" s="136">
        <f>O131*H131</f>
        <v>1.43</v>
      </c>
      <c r="Q131" s="136">
        <v>0</v>
      </c>
      <c r="R131" s="136">
        <f>Q131*H131</f>
        <v>0</v>
      </c>
      <c r="S131" s="136">
        <v>6.6000000000000003E-2</v>
      </c>
      <c r="T131" s="137">
        <f>S131*H131</f>
        <v>0.13200000000000001</v>
      </c>
      <c r="AR131" s="138" t="s">
        <v>126</v>
      </c>
      <c r="AT131" s="138" t="s">
        <v>121</v>
      </c>
      <c r="AU131" s="138" t="s">
        <v>81</v>
      </c>
      <c r="AY131" s="16" t="s">
        <v>118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6" t="s">
        <v>79</v>
      </c>
      <c r="BK131" s="139">
        <f>ROUND(I131*H131,2)</f>
        <v>0</v>
      </c>
      <c r="BL131" s="16" t="s">
        <v>126</v>
      </c>
      <c r="BM131" s="138" t="s">
        <v>133</v>
      </c>
    </row>
    <row r="132" spans="2:65" s="1" customFormat="1" x14ac:dyDescent="0.2">
      <c r="B132" s="28"/>
      <c r="D132" s="140" t="s">
        <v>128</v>
      </c>
      <c r="F132" s="141" t="s">
        <v>134</v>
      </c>
      <c r="L132" s="28"/>
      <c r="M132" s="142"/>
      <c r="T132" s="52"/>
      <c r="AT132" s="16" t="s">
        <v>128</v>
      </c>
      <c r="AU132" s="16" t="s">
        <v>81</v>
      </c>
    </row>
    <row r="133" spans="2:65" s="1" customFormat="1" ht="24.2" customHeight="1" x14ac:dyDescent="0.2">
      <c r="B133" s="127"/>
      <c r="C133" s="128" t="s">
        <v>81</v>
      </c>
      <c r="D133" s="128" t="s">
        <v>121</v>
      </c>
      <c r="E133" s="129" t="s">
        <v>135</v>
      </c>
      <c r="F133" s="130" t="s">
        <v>136</v>
      </c>
      <c r="G133" s="131" t="s">
        <v>124</v>
      </c>
      <c r="H133" s="132">
        <v>172</v>
      </c>
      <c r="I133" s="133"/>
      <c r="J133" s="133">
        <f>ROUND(I133*H133,2)</f>
        <v>0</v>
      </c>
      <c r="K133" s="130" t="s">
        <v>125</v>
      </c>
      <c r="L133" s="28"/>
      <c r="M133" s="134" t="s">
        <v>1</v>
      </c>
      <c r="N133" s="135" t="s">
        <v>36</v>
      </c>
      <c r="O133" s="136">
        <v>0.51</v>
      </c>
      <c r="P133" s="136">
        <f>O133*H133</f>
        <v>87.72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126</v>
      </c>
      <c r="AT133" s="138" t="s">
        <v>121</v>
      </c>
      <c r="AU133" s="138" t="s">
        <v>81</v>
      </c>
      <c r="AY133" s="16" t="s">
        <v>118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6" t="s">
        <v>79</v>
      </c>
      <c r="BK133" s="139">
        <f>ROUND(I133*H133,2)</f>
        <v>0</v>
      </c>
      <c r="BL133" s="16" t="s">
        <v>126</v>
      </c>
      <c r="BM133" s="138" t="s">
        <v>137</v>
      </c>
    </row>
    <row r="134" spans="2:65" s="1" customFormat="1" x14ac:dyDescent="0.2">
      <c r="B134" s="28"/>
      <c r="D134" s="140" t="s">
        <v>128</v>
      </c>
      <c r="F134" s="141" t="s">
        <v>138</v>
      </c>
      <c r="L134" s="28"/>
      <c r="M134" s="142"/>
      <c r="T134" s="52"/>
      <c r="AT134" s="16" t="s">
        <v>128</v>
      </c>
      <c r="AU134" s="16" t="s">
        <v>81</v>
      </c>
    </row>
    <row r="135" spans="2:65" s="1" customFormat="1" ht="24.2" customHeight="1" x14ac:dyDescent="0.2">
      <c r="B135" s="127"/>
      <c r="C135" s="128" t="s">
        <v>139</v>
      </c>
      <c r="D135" s="128" t="s">
        <v>121</v>
      </c>
      <c r="E135" s="129" t="s">
        <v>140</v>
      </c>
      <c r="F135" s="130" t="s">
        <v>141</v>
      </c>
      <c r="G135" s="131" t="s">
        <v>124</v>
      </c>
      <c r="H135" s="132">
        <v>172</v>
      </c>
      <c r="I135" s="133"/>
      <c r="J135" s="133">
        <f>ROUND(I135*H135,2)</f>
        <v>0</v>
      </c>
      <c r="K135" s="130" t="s">
        <v>125</v>
      </c>
      <c r="L135" s="28"/>
      <c r="M135" s="134" t="s">
        <v>1</v>
      </c>
      <c r="N135" s="135" t="s">
        <v>36</v>
      </c>
      <c r="O135" s="136">
        <v>0.40400000000000003</v>
      </c>
      <c r="P135" s="136">
        <f>O135*H135</f>
        <v>69.488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126</v>
      </c>
      <c r="AT135" s="138" t="s">
        <v>121</v>
      </c>
      <c r="AU135" s="138" t="s">
        <v>81</v>
      </c>
      <c r="AY135" s="16" t="s">
        <v>118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6" t="s">
        <v>79</v>
      </c>
      <c r="BK135" s="139">
        <f>ROUND(I135*H135,2)</f>
        <v>0</v>
      </c>
      <c r="BL135" s="16" t="s">
        <v>126</v>
      </c>
      <c r="BM135" s="138" t="s">
        <v>142</v>
      </c>
    </row>
    <row r="136" spans="2:65" s="1" customFormat="1" x14ac:dyDescent="0.2">
      <c r="B136" s="28"/>
      <c r="D136" s="140" t="s">
        <v>128</v>
      </c>
      <c r="F136" s="141" t="s">
        <v>143</v>
      </c>
      <c r="L136" s="28"/>
      <c r="M136" s="142"/>
      <c r="T136" s="52"/>
      <c r="AT136" s="16" t="s">
        <v>128</v>
      </c>
      <c r="AU136" s="16" t="s">
        <v>81</v>
      </c>
    </row>
    <row r="137" spans="2:65" s="1" customFormat="1" ht="24.2" customHeight="1" x14ac:dyDescent="0.2">
      <c r="B137" s="127"/>
      <c r="C137" s="128" t="s">
        <v>126</v>
      </c>
      <c r="D137" s="128" t="s">
        <v>121</v>
      </c>
      <c r="E137" s="129" t="s">
        <v>144</v>
      </c>
      <c r="F137" s="130" t="s">
        <v>145</v>
      </c>
      <c r="G137" s="131" t="s">
        <v>124</v>
      </c>
      <c r="H137" s="132">
        <v>2</v>
      </c>
      <c r="I137" s="133"/>
      <c r="J137" s="133">
        <f>ROUND(I137*H137,2)</f>
        <v>0</v>
      </c>
      <c r="K137" s="130" t="s">
        <v>125</v>
      </c>
      <c r="L137" s="28"/>
      <c r="M137" s="134" t="s">
        <v>1</v>
      </c>
      <c r="N137" s="135" t="s">
        <v>36</v>
      </c>
      <c r="O137" s="136">
        <v>1.25</v>
      </c>
      <c r="P137" s="136">
        <f>O137*H137</f>
        <v>2.5</v>
      </c>
      <c r="Q137" s="136">
        <v>3.8850000000000003E-2</v>
      </c>
      <c r="R137" s="136">
        <f>Q137*H137</f>
        <v>7.7700000000000005E-2</v>
      </c>
      <c r="S137" s="136">
        <v>0</v>
      </c>
      <c r="T137" s="137">
        <f>S137*H137</f>
        <v>0</v>
      </c>
      <c r="AR137" s="138" t="s">
        <v>126</v>
      </c>
      <c r="AT137" s="138" t="s">
        <v>121</v>
      </c>
      <c r="AU137" s="138" t="s">
        <v>81</v>
      </c>
      <c r="AY137" s="16" t="s">
        <v>118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6" t="s">
        <v>79</v>
      </c>
      <c r="BK137" s="139">
        <f>ROUND(I137*H137,2)</f>
        <v>0</v>
      </c>
      <c r="BL137" s="16" t="s">
        <v>126</v>
      </c>
      <c r="BM137" s="138" t="s">
        <v>146</v>
      </c>
    </row>
    <row r="138" spans="2:65" s="1" customFormat="1" x14ac:dyDescent="0.2">
      <c r="B138" s="28"/>
      <c r="D138" s="140" t="s">
        <v>128</v>
      </c>
      <c r="F138" s="141" t="s">
        <v>147</v>
      </c>
      <c r="L138" s="28"/>
      <c r="M138" s="142"/>
      <c r="T138" s="52"/>
      <c r="AT138" s="16" t="s">
        <v>128</v>
      </c>
      <c r="AU138" s="16" t="s">
        <v>81</v>
      </c>
    </row>
    <row r="139" spans="2:65" s="1" customFormat="1" ht="21.75" customHeight="1" x14ac:dyDescent="0.2">
      <c r="B139" s="127"/>
      <c r="C139" s="128" t="s">
        <v>148</v>
      </c>
      <c r="D139" s="128" t="s">
        <v>121</v>
      </c>
      <c r="E139" s="129" t="s">
        <v>149</v>
      </c>
      <c r="F139" s="130" t="s">
        <v>150</v>
      </c>
      <c r="G139" s="131" t="s">
        <v>124</v>
      </c>
      <c r="H139" s="132">
        <v>2</v>
      </c>
      <c r="I139" s="133"/>
      <c r="J139" s="133">
        <f>ROUND(I139*H139,2)</f>
        <v>0</v>
      </c>
      <c r="K139" s="130" t="s">
        <v>125</v>
      </c>
      <c r="L139" s="28"/>
      <c r="M139" s="134" t="s">
        <v>1</v>
      </c>
      <c r="N139" s="135" t="s">
        <v>36</v>
      </c>
      <c r="O139" s="136">
        <v>0.496</v>
      </c>
      <c r="P139" s="136">
        <f>O139*H139</f>
        <v>0.99199999999999999</v>
      </c>
      <c r="Q139" s="136">
        <v>3.9699999999999996E-3</v>
      </c>
      <c r="R139" s="136">
        <f>Q139*H139</f>
        <v>7.9399999999999991E-3</v>
      </c>
      <c r="S139" s="136">
        <v>0</v>
      </c>
      <c r="T139" s="137">
        <f>S139*H139</f>
        <v>0</v>
      </c>
      <c r="AR139" s="138" t="s">
        <v>126</v>
      </c>
      <c r="AT139" s="138" t="s">
        <v>121</v>
      </c>
      <c r="AU139" s="138" t="s">
        <v>81</v>
      </c>
      <c r="AY139" s="16" t="s">
        <v>118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6" t="s">
        <v>79</v>
      </c>
      <c r="BK139" s="139">
        <f>ROUND(I139*H139,2)</f>
        <v>0</v>
      </c>
      <c r="BL139" s="16" t="s">
        <v>126</v>
      </c>
      <c r="BM139" s="138" t="s">
        <v>151</v>
      </c>
    </row>
    <row r="140" spans="2:65" s="1" customFormat="1" x14ac:dyDescent="0.2">
      <c r="B140" s="28"/>
      <c r="D140" s="140" t="s">
        <v>128</v>
      </c>
      <c r="F140" s="141" t="s">
        <v>152</v>
      </c>
      <c r="L140" s="28"/>
      <c r="M140" s="142"/>
      <c r="T140" s="52"/>
      <c r="AT140" s="16" t="s">
        <v>128</v>
      </c>
      <c r="AU140" s="16" t="s">
        <v>81</v>
      </c>
    </row>
    <row r="141" spans="2:65" s="1" customFormat="1" ht="24.2" customHeight="1" x14ac:dyDescent="0.2">
      <c r="B141" s="127"/>
      <c r="C141" s="128" t="s">
        <v>153</v>
      </c>
      <c r="D141" s="128" t="s">
        <v>121</v>
      </c>
      <c r="E141" s="129" t="s">
        <v>154</v>
      </c>
      <c r="F141" s="130" t="s">
        <v>155</v>
      </c>
      <c r="G141" s="131" t="s">
        <v>124</v>
      </c>
      <c r="H141" s="132">
        <v>2</v>
      </c>
      <c r="I141" s="133"/>
      <c r="J141" s="133">
        <f>ROUND(I141*H141,2)</f>
        <v>0</v>
      </c>
      <c r="K141" s="130" t="s">
        <v>125</v>
      </c>
      <c r="L141" s="28"/>
      <c r="M141" s="134" t="s">
        <v>1</v>
      </c>
      <c r="N141" s="135" t="s">
        <v>36</v>
      </c>
      <c r="O141" s="136">
        <v>0.54800000000000004</v>
      </c>
      <c r="P141" s="136">
        <f>O141*H141</f>
        <v>1.0960000000000001</v>
      </c>
      <c r="Q141" s="136">
        <v>1.09E-3</v>
      </c>
      <c r="R141" s="136">
        <f>Q141*H141</f>
        <v>2.1800000000000001E-3</v>
      </c>
      <c r="S141" s="136">
        <v>0</v>
      </c>
      <c r="T141" s="137">
        <f>S141*H141</f>
        <v>0</v>
      </c>
      <c r="AR141" s="138" t="s">
        <v>126</v>
      </c>
      <c r="AT141" s="138" t="s">
        <v>121</v>
      </c>
      <c r="AU141" s="138" t="s">
        <v>81</v>
      </c>
      <c r="AY141" s="16" t="s">
        <v>118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6" t="s">
        <v>79</v>
      </c>
      <c r="BK141" s="139">
        <f>ROUND(I141*H141,2)</f>
        <v>0</v>
      </c>
      <c r="BL141" s="16" t="s">
        <v>126</v>
      </c>
      <c r="BM141" s="138" t="s">
        <v>156</v>
      </c>
    </row>
    <row r="142" spans="2:65" s="1" customFormat="1" x14ac:dyDescent="0.2">
      <c r="B142" s="28"/>
      <c r="D142" s="140" t="s">
        <v>128</v>
      </c>
      <c r="F142" s="141" t="s">
        <v>157</v>
      </c>
      <c r="L142" s="28"/>
      <c r="M142" s="142"/>
      <c r="T142" s="52"/>
      <c r="AT142" s="16" t="s">
        <v>128</v>
      </c>
      <c r="AU142" s="16" t="s">
        <v>81</v>
      </c>
    </row>
    <row r="143" spans="2:65" s="1" customFormat="1" ht="24.2" customHeight="1" x14ac:dyDescent="0.2">
      <c r="B143" s="127"/>
      <c r="C143" s="128" t="s">
        <v>119</v>
      </c>
      <c r="D143" s="128" t="s">
        <v>121</v>
      </c>
      <c r="E143" s="129" t="s">
        <v>158</v>
      </c>
      <c r="F143" s="130" t="s">
        <v>159</v>
      </c>
      <c r="G143" s="131" t="s">
        <v>160</v>
      </c>
      <c r="H143" s="132">
        <v>72</v>
      </c>
      <c r="I143" s="133"/>
      <c r="J143" s="133">
        <f>ROUND(I143*H143,2)</f>
        <v>0</v>
      </c>
      <c r="K143" s="130" t="s">
        <v>125</v>
      </c>
      <c r="L143" s="28"/>
      <c r="M143" s="134" t="s">
        <v>1</v>
      </c>
      <c r="N143" s="135" t="s">
        <v>36</v>
      </c>
      <c r="O143" s="136">
        <v>2.0169999999999999</v>
      </c>
      <c r="P143" s="136">
        <f>O143*H143</f>
        <v>145.22399999999999</v>
      </c>
      <c r="Q143" s="136">
        <v>4.4600000000000004E-3</v>
      </c>
      <c r="R143" s="136">
        <f>Q143*H143</f>
        <v>0.32112000000000002</v>
      </c>
      <c r="S143" s="136">
        <v>0</v>
      </c>
      <c r="T143" s="137">
        <f>S143*H143</f>
        <v>0</v>
      </c>
      <c r="AR143" s="138" t="s">
        <v>126</v>
      </c>
      <c r="AT143" s="138" t="s">
        <v>121</v>
      </c>
      <c r="AU143" s="138" t="s">
        <v>81</v>
      </c>
      <c r="AY143" s="16" t="s">
        <v>118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6" t="s">
        <v>79</v>
      </c>
      <c r="BK143" s="139">
        <f>ROUND(I143*H143,2)</f>
        <v>0</v>
      </c>
      <c r="BL143" s="16" t="s">
        <v>126</v>
      </c>
      <c r="BM143" s="138" t="s">
        <v>161</v>
      </c>
    </row>
    <row r="144" spans="2:65" s="1" customFormat="1" x14ac:dyDescent="0.2">
      <c r="B144" s="28"/>
      <c r="D144" s="140" t="s">
        <v>128</v>
      </c>
      <c r="F144" s="141" t="s">
        <v>162</v>
      </c>
      <c r="L144" s="28"/>
      <c r="M144" s="142"/>
      <c r="T144" s="52"/>
      <c r="AT144" s="16" t="s">
        <v>128</v>
      </c>
      <c r="AU144" s="16" t="s">
        <v>81</v>
      </c>
    </row>
    <row r="145" spans="2:65" s="1" customFormat="1" ht="24.2" customHeight="1" x14ac:dyDescent="0.2">
      <c r="B145" s="127"/>
      <c r="C145" s="128" t="s">
        <v>163</v>
      </c>
      <c r="D145" s="128" t="s">
        <v>121</v>
      </c>
      <c r="E145" s="129" t="s">
        <v>164</v>
      </c>
      <c r="F145" s="130" t="s">
        <v>165</v>
      </c>
      <c r="G145" s="131" t="s">
        <v>160</v>
      </c>
      <c r="H145" s="132">
        <v>121.6</v>
      </c>
      <c r="I145" s="133"/>
      <c r="J145" s="133">
        <f>ROUND(I145*H145,2)</f>
        <v>0</v>
      </c>
      <c r="K145" s="130" t="s">
        <v>125</v>
      </c>
      <c r="L145" s="28"/>
      <c r="M145" s="134" t="s">
        <v>1</v>
      </c>
      <c r="N145" s="135" t="s">
        <v>36</v>
      </c>
      <c r="O145" s="136">
        <v>1.9579999999999997</v>
      </c>
      <c r="P145" s="136">
        <f>O145*H145</f>
        <v>238.09279999999995</v>
      </c>
      <c r="Q145" s="136">
        <v>1.1299999999999997E-3</v>
      </c>
      <c r="R145" s="136">
        <f>Q145*H145</f>
        <v>0.13740799999999995</v>
      </c>
      <c r="S145" s="136">
        <v>1E-3</v>
      </c>
      <c r="T145" s="137">
        <f>S145*H145</f>
        <v>0.1216</v>
      </c>
      <c r="AR145" s="138" t="s">
        <v>126</v>
      </c>
      <c r="AT145" s="138" t="s">
        <v>121</v>
      </c>
      <c r="AU145" s="138" t="s">
        <v>81</v>
      </c>
      <c r="AY145" s="16" t="s">
        <v>118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6" t="s">
        <v>79</v>
      </c>
      <c r="BK145" s="139">
        <f>ROUND(I145*H145,2)</f>
        <v>0</v>
      </c>
      <c r="BL145" s="16" t="s">
        <v>126</v>
      </c>
      <c r="BM145" s="138" t="s">
        <v>166</v>
      </c>
    </row>
    <row r="146" spans="2:65" s="1" customFormat="1" x14ac:dyDescent="0.2">
      <c r="B146" s="28"/>
      <c r="D146" s="140" t="s">
        <v>128</v>
      </c>
      <c r="F146" s="141" t="s">
        <v>167</v>
      </c>
      <c r="L146" s="28"/>
      <c r="M146" s="142"/>
      <c r="T146" s="52"/>
      <c r="AT146" s="16" t="s">
        <v>128</v>
      </c>
      <c r="AU146" s="16" t="s">
        <v>81</v>
      </c>
    </row>
    <row r="147" spans="2:65" s="11" customFormat="1" ht="22.7" customHeight="1" x14ac:dyDescent="0.2">
      <c r="B147" s="116"/>
      <c r="D147" s="117" t="s">
        <v>70</v>
      </c>
      <c r="E147" s="125" t="s">
        <v>168</v>
      </c>
      <c r="F147" s="125" t="s">
        <v>169</v>
      </c>
      <c r="J147" s="126">
        <f>BK147</f>
        <v>0</v>
      </c>
      <c r="L147" s="116"/>
      <c r="M147" s="120"/>
      <c r="P147" s="121">
        <f>SUM(P148:P157)</f>
        <v>0.37718999999999997</v>
      </c>
      <c r="R147" s="121">
        <f>SUM(R148:R157)</f>
        <v>0</v>
      </c>
      <c r="T147" s="122">
        <f>SUM(T148:T157)</f>
        <v>0</v>
      </c>
      <c r="AR147" s="117" t="s">
        <v>79</v>
      </c>
      <c r="AT147" s="123" t="s">
        <v>70</v>
      </c>
      <c r="AU147" s="123" t="s">
        <v>79</v>
      </c>
      <c r="AY147" s="117" t="s">
        <v>118</v>
      </c>
      <c r="BK147" s="124">
        <f>SUM(BK148:BK157)</f>
        <v>0</v>
      </c>
    </row>
    <row r="148" spans="2:65" s="1" customFormat="1" ht="24.2" customHeight="1" x14ac:dyDescent="0.2">
      <c r="B148" s="127"/>
      <c r="C148" s="128" t="s">
        <v>170</v>
      </c>
      <c r="D148" s="128" t="s">
        <v>121</v>
      </c>
      <c r="E148" s="129" t="s">
        <v>171</v>
      </c>
      <c r="F148" s="130" t="s">
        <v>172</v>
      </c>
      <c r="G148" s="131" t="s">
        <v>173</v>
      </c>
      <c r="H148" s="132">
        <v>0.254</v>
      </c>
      <c r="I148" s="133"/>
      <c r="J148" s="133">
        <f>ROUND(I148*H148,2)</f>
        <v>0</v>
      </c>
      <c r="K148" s="130" t="s">
        <v>125</v>
      </c>
      <c r="L148" s="28"/>
      <c r="M148" s="134" t="s">
        <v>1</v>
      </c>
      <c r="N148" s="135" t="s">
        <v>36</v>
      </c>
      <c r="O148" s="136">
        <v>1.1679999999999999</v>
      </c>
      <c r="P148" s="136">
        <f>O148*H148</f>
        <v>0.29667199999999999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126</v>
      </c>
      <c r="AT148" s="138" t="s">
        <v>121</v>
      </c>
      <c r="AU148" s="138" t="s">
        <v>81</v>
      </c>
      <c r="AY148" s="16" t="s">
        <v>118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6" t="s">
        <v>79</v>
      </c>
      <c r="BK148" s="139">
        <f>ROUND(I148*H148,2)</f>
        <v>0</v>
      </c>
      <c r="BL148" s="16" t="s">
        <v>126</v>
      </c>
      <c r="BM148" s="138" t="s">
        <v>174</v>
      </c>
    </row>
    <row r="149" spans="2:65" s="1" customFormat="1" x14ac:dyDescent="0.2">
      <c r="B149" s="28"/>
      <c r="D149" s="140" t="s">
        <v>128</v>
      </c>
      <c r="F149" s="141" t="s">
        <v>175</v>
      </c>
      <c r="L149" s="28"/>
      <c r="M149" s="142"/>
      <c r="T149" s="52"/>
      <c r="AT149" s="16" t="s">
        <v>128</v>
      </c>
      <c r="AU149" s="16" t="s">
        <v>81</v>
      </c>
    </row>
    <row r="150" spans="2:65" s="1" customFormat="1" ht="24.2" customHeight="1" x14ac:dyDescent="0.2">
      <c r="B150" s="127"/>
      <c r="C150" s="128" t="s">
        <v>176</v>
      </c>
      <c r="D150" s="128" t="s">
        <v>121</v>
      </c>
      <c r="E150" s="129" t="s">
        <v>177</v>
      </c>
      <c r="F150" s="130" t="s">
        <v>178</v>
      </c>
      <c r="G150" s="131" t="s">
        <v>173</v>
      </c>
      <c r="H150" s="132">
        <v>0.254</v>
      </c>
      <c r="I150" s="133"/>
      <c r="J150" s="133">
        <f>ROUND(I150*H150,2)</f>
        <v>0</v>
      </c>
      <c r="K150" s="130" t="s">
        <v>125</v>
      </c>
      <c r="L150" s="28"/>
      <c r="M150" s="134" t="s">
        <v>1</v>
      </c>
      <c r="N150" s="135" t="s">
        <v>36</v>
      </c>
      <c r="O150" s="136">
        <v>0.125</v>
      </c>
      <c r="P150" s="136">
        <f>O150*H150</f>
        <v>3.175E-2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126</v>
      </c>
      <c r="AT150" s="138" t="s">
        <v>121</v>
      </c>
      <c r="AU150" s="138" t="s">
        <v>81</v>
      </c>
      <c r="AY150" s="16" t="s">
        <v>118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6" t="s">
        <v>79</v>
      </c>
      <c r="BK150" s="139">
        <f>ROUND(I150*H150,2)</f>
        <v>0</v>
      </c>
      <c r="BL150" s="16" t="s">
        <v>126</v>
      </c>
      <c r="BM150" s="138" t="s">
        <v>179</v>
      </c>
    </row>
    <row r="151" spans="2:65" s="1" customFormat="1" x14ac:dyDescent="0.2">
      <c r="B151" s="28"/>
      <c r="D151" s="140" t="s">
        <v>128</v>
      </c>
      <c r="F151" s="141" t="s">
        <v>180</v>
      </c>
      <c r="L151" s="28"/>
      <c r="M151" s="142"/>
      <c r="T151" s="52"/>
      <c r="AT151" s="16" t="s">
        <v>128</v>
      </c>
      <c r="AU151" s="16" t="s">
        <v>81</v>
      </c>
    </row>
    <row r="152" spans="2:65" s="1" customFormat="1" ht="24.2" customHeight="1" x14ac:dyDescent="0.2">
      <c r="B152" s="127"/>
      <c r="C152" s="128" t="s">
        <v>181</v>
      </c>
      <c r="D152" s="128" t="s">
        <v>121</v>
      </c>
      <c r="E152" s="129" t="s">
        <v>182</v>
      </c>
      <c r="F152" s="130" t="s">
        <v>183</v>
      </c>
      <c r="G152" s="131" t="s">
        <v>173</v>
      </c>
      <c r="H152" s="132">
        <v>8.1280000000000001</v>
      </c>
      <c r="I152" s="133"/>
      <c r="J152" s="133">
        <f>ROUND(I152*H152,2)</f>
        <v>0</v>
      </c>
      <c r="K152" s="130" t="s">
        <v>125</v>
      </c>
      <c r="L152" s="28"/>
      <c r="M152" s="134" t="s">
        <v>1</v>
      </c>
      <c r="N152" s="135" t="s">
        <v>36</v>
      </c>
      <c r="O152" s="136">
        <v>6.0000000000000001E-3</v>
      </c>
      <c r="P152" s="136">
        <f>O152*H152</f>
        <v>4.8767999999999999E-2</v>
      </c>
      <c r="Q152" s="136">
        <v>0</v>
      </c>
      <c r="R152" s="136">
        <f>Q152*H152</f>
        <v>0</v>
      </c>
      <c r="S152" s="136">
        <v>0</v>
      </c>
      <c r="T152" s="137">
        <f>S152*H152</f>
        <v>0</v>
      </c>
      <c r="AR152" s="138" t="s">
        <v>126</v>
      </c>
      <c r="AT152" s="138" t="s">
        <v>121</v>
      </c>
      <c r="AU152" s="138" t="s">
        <v>81</v>
      </c>
      <c r="AY152" s="16" t="s">
        <v>118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6" t="s">
        <v>79</v>
      </c>
      <c r="BK152" s="139">
        <f>ROUND(I152*H152,2)</f>
        <v>0</v>
      </c>
      <c r="BL152" s="16" t="s">
        <v>126</v>
      </c>
      <c r="BM152" s="138" t="s">
        <v>184</v>
      </c>
    </row>
    <row r="153" spans="2:65" s="1" customFormat="1" x14ac:dyDescent="0.2">
      <c r="B153" s="28"/>
      <c r="D153" s="140" t="s">
        <v>128</v>
      </c>
      <c r="F153" s="141" t="s">
        <v>185</v>
      </c>
      <c r="L153" s="28"/>
      <c r="M153" s="142"/>
      <c r="T153" s="52"/>
      <c r="AT153" s="16" t="s">
        <v>128</v>
      </c>
      <c r="AU153" s="16" t="s">
        <v>81</v>
      </c>
    </row>
    <row r="154" spans="2:65" s="12" customFormat="1" x14ac:dyDescent="0.2">
      <c r="B154" s="143"/>
      <c r="D154" s="144" t="s">
        <v>186</v>
      </c>
      <c r="E154" s="145" t="s">
        <v>1</v>
      </c>
      <c r="F154" s="146" t="s">
        <v>187</v>
      </c>
      <c r="H154" s="147">
        <v>8.1280000000000001</v>
      </c>
      <c r="L154" s="143"/>
      <c r="M154" s="148"/>
      <c r="T154" s="149"/>
      <c r="AT154" s="145" t="s">
        <v>186</v>
      </c>
      <c r="AU154" s="145" t="s">
        <v>81</v>
      </c>
      <c r="AV154" s="12" t="s">
        <v>81</v>
      </c>
      <c r="AW154" s="12" t="s">
        <v>28</v>
      </c>
      <c r="AX154" s="12" t="s">
        <v>71</v>
      </c>
      <c r="AY154" s="145" t="s">
        <v>118</v>
      </c>
    </row>
    <row r="155" spans="2:65" s="13" customFormat="1" x14ac:dyDescent="0.2">
      <c r="B155" s="150"/>
      <c r="D155" s="144" t="s">
        <v>186</v>
      </c>
      <c r="E155" s="151" t="s">
        <v>1</v>
      </c>
      <c r="F155" s="152" t="s">
        <v>188</v>
      </c>
      <c r="H155" s="153">
        <v>8.1280000000000001</v>
      </c>
      <c r="L155" s="150"/>
      <c r="M155" s="154"/>
      <c r="T155" s="155"/>
      <c r="AT155" s="151" t="s">
        <v>186</v>
      </c>
      <c r="AU155" s="151" t="s">
        <v>81</v>
      </c>
      <c r="AV155" s="13" t="s">
        <v>126</v>
      </c>
      <c r="AW155" s="13" t="s">
        <v>28</v>
      </c>
      <c r="AX155" s="13" t="s">
        <v>79</v>
      </c>
      <c r="AY155" s="151" t="s">
        <v>118</v>
      </c>
    </row>
    <row r="156" spans="2:65" s="1" customFormat="1" ht="33" customHeight="1" x14ac:dyDescent="0.2">
      <c r="B156" s="127"/>
      <c r="C156" s="128" t="s">
        <v>189</v>
      </c>
      <c r="D156" s="128" t="s">
        <v>121</v>
      </c>
      <c r="E156" s="129" t="s">
        <v>190</v>
      </c>
      <c r="F156" s="130" t="s">
        <v>191</v>
      </c>
      <c r="G156" s="131" t="s">
        <v>173</v>
      </c>
      <c r="H156" s="132">
        <v>0.254</v>
      </c>
      <c r="I156" s="133"/>
      <c r="J156" s="133">
        <f>ROUND(I156*H156,2)</f>
        <v>0</v>
      </c>
      <c r="K156" s="130" t="s">
        <v>125</v>
      </c>
      <c r="L156" s="28"/>
      <c r="M156" s="134" t="s">
        <v>1</v>
      </c>
      <c r="N156" s="135" t="s">
        <v>36</v>
      </c>
      <c r="O156" s="136">
        <v>0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126</v>
      </c>
      <c r="AT156" s="138" t="s">
        <v>121</v>
      </c>
      <c r="AU156" s="138" t="s">
        <v>81</v>
      </c>
      <c r="AY156" s="16" t="s">
        <v>118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6" t="s">
        <v>79</v>
      </c>
      <c r="BK156" s="139">
        <f>ROUND(I156*H156,2)</f>
        <v>0</v>
      </c>
      <c r="BL156" s="16" t="s">
        <v>126</v>
      </c>
      <c r="BM156" s="138" t="s">
        <v>192</v>
      </c>
    </row>
    <row r="157" spans="2:65" s="1" customFormat="1" x14ac:dyDescent="0.2">
      <c r="B157" s="28"/>
      <c r="D157" s="140" t="s">
        <v>128</v>
      </c>
      <c r="F157" s="141" t="s">
        <v>193</v>
      </c>
      <c r="L157" s="28"/>
      <c r="M157" s="142"/>
      <c r="T157" s="52"/>
      <c r="AT157" s="16" t="s">
        <v>128</v>
      </c>
      <c r="AU157" s="16" t="s">
        <v>81</v>
      </c>
    </row>
    <row r="158" spans="2:65" s="11" customFormat="1" ht="22.7" customHeight="1" x14ac:dyDescent="0.2">
      <c r="B158" s="116"/>
      <c r="D158" s="117" t="s">
        <v>70</v>
      </c>
      <c r="E158" s="125" t="s">
        <v>194</v>
      </c>
      <c r="F158" s="125" t="s">
        <v>195</v>
      </c>
      <c r="J158" s="126">
        <f>BK158</f>
        <v>0</v>
      </c>
      <c r="L158" s="116"/>
      <c r="M158" s="120"/>
      <c r="P158" s="121">
        <f>SUM(P159:P160)</f>
        <v>0.46737600000000001</v>
      </c>
      <c r="R158" s="121">
        <f>SUM(R159:R160)</f>
        <v>0</v>
      </c>
      <c r="T158" s="122">
        <f>SUM(T159:T160)</f>
        <v>0</v>
      </c>
      <c r="AR158" s="117" t="s">
        <v>79</v>
      </c>
      <c r="AT158" s="123" t="s">
        <v>70</v>
      </c>
      <c r="AU158" s="123" t="s">
        <v>79</v>
      </c>
      <c r="AY158" s="117" t="s">
        <v>118</v>
      </c>
      <c r="BK158" s="124">
        <f>SUM(BK159:BK160)</f>
        <v>0</v>
      </c>
    </row>
    <row r="159" spans="2:65" s="1" customFormat="1" ht="16.5" customHeight="1" x14ac:dyDescent="0.2">
      <c r="B159" s="127"/>
      <c r="C159" s="128" t="s">
        <v>196</v>
      </c>
      <c r="D159" s="128" t="s">
        <v>121</v>
      </c>
      <c r="E159" s="129" t="s">
        <v>197</v>
      </c>
      <c r="F159" s="130" t="s">
        <v>195</v>
      </c>
      <c r="G159" s="131" t="s">
        <v>173</v>
      </c>
      <c r="H159" s="132">
        <v>0.54600000000000004</v>
      </c>
      <c r="I159" s="133"/>
      <c r="J159" s="133">
        <f>ROUND(I159*H159,2)</f>
        <v>0</v>
      </c>
      <c r="K159" s="130" t="s">
        <v>125</v>
      </c>
      <c r="L159" s="28"/>
      <c r="M159" s="134" t="s">
        <v>1</v>
      </c>
      <c r="N159" s="135" t="s">
        <v>36</v>
      </c>
      <c r="O159" s="136">
        <v>0.85599999999999998</v>
      </c>
      <c r="P159" s="136">
        <f>O159*H159</f>
        <v>0.46737600000000001</v>
      </c>
      <c r="Q159" s="136">
        <v>0</v>
      </c>
      <c r="R159" s="136">
        <f>Q159*H159</f>
        <v>0</v>
      </c>
      <c r="S159" s="136">
        <v>0</v>
      </c>
      <c r="T159" s="137">
        <f>S159*H159</f>
        <v>0</v>
      </c>
      <c r="AR159" s="138" t="s">
        <v>126</v>
      </c>
      <c r="AT159" s="138" t="s">
        <v>121</v>
      </c>
      <c r="AU159" s="138" t="s">
        <v>81</v>
      </c>
      <c r="AY159" s="16" t="s">
        <v>118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6" t="s">
        <v>79</v>
      </c>
      <c r="BK159" s="139">
        <f>ROUND(I159*H159,2)</f>
        <v>0</v>
      </c>
      <c r="BL159" s="16" t="s">
        <v>126</v>
      </c>
      <c r="BM159" s="138" t="s">
        <v>198</v>
      </c>
    </row>
    <row r="160" spans="2:65" s="1" customFormat="1" x14ac:dyDescent="0.2">
      <c r="B160" s="28"/>
      <c r="D160" s="140" t="s">
        <v>128</v>
      </c>
      <c r="F160" s="141" t="s">
        <v>199</v>
      </c>
      <c r="L160" s="28"/>
      <c r="M160" s="142"/>
      <c r="T160" s="52"/>
      <c r="AT160" s="16" t="s">
        <v>128</v>
      </c>
      <c r="AU160" s="16" t="s">
        <v>81</v>
      </c>
    </row>
    <row r="161" spans="2:65" s="11" customFormat="1" ht="26.1" customHeight="1" x14ac:dyDescent="0.2">
      <c r="B161" s="116"/>
      <c r="D161" s="117" t="s">
        <v>70</v>
      </c>
      <c r="E161" s="118" t="s">
        <v>200</v>
      </c>
      <c r="F161" s="118" t="s">
        <v>201</v>
      </c>
      <c r="J161" s="119">
        <f>BK161</f>
        <v>0</v>
      </c>
      <c r="L161" s="116"/>
      <c r="M161" s="120"/>
      <c r="P161" s="121">
        <f>P162+P173</f>
        <v>100.44800000000001</v>
      </c>
      <c r="R161" s="121">
        <f>R162+R173</f>
        <v>0.68455999999999995</v>
      </c>
      <c r="T161" s="122">
        <f>T162+T173</f>
        <v>0</v>
      </c>
      <c r="AR161" s="117" t="s">
        <v>81</v>
      </c>
      <c r="AT161" s="123" t="s">
        <v>70</v>
      </c>
      <c r="AU161" s="123" t="s">
        <v>71</v>
      </c>
      <c r="AY161" s="117" t="s">
        <v>118</v>
      </c>
      <c r="BK161" s="124">
        <f>BK162+BK173</f>
        <v>0</v>
      </c>
    </row>
    <row r="162" spans="2:65" s="11" customFormat="1" ht="22.7" customHeight="1" x14ac:dyDescent="0.2">
      <c r="B162" s="116"/>
      <c r="D162" s="117" t="s">
        <v>70</v>
      </c>
      <c r="E162" s="125" t="s">
        <v>202</v>
      </c>
      <c r="F162" s="125" t="s">
        <v>203</v>
      </c>
      <c r="J162" s="126">
        <f>BK162</f>
        <v>0</v>
      </c>
      <c r="L162" s="116"/>
      <c r="M162" s="120"/>
      <c r="P162" s="121">
        <f>SUM(P163:P172)</f>
        <v>64.156000000000006</v>
      </c>
      <c r="R162" s="121">
        <f>SUM(R163:R172)</f>
        <v>0.60199999999999998</v>
      </c>
      <c r="T162" s="122">
        <f>SUM(T163:T172)</f>
        <v>0</v>
      </c>
      <c r="AR162" s="117" t="s">
        <v>81</v>
      </c>
      <c r="AT162" s="123" t="s">
        <v>70</v>
      </c>
      <c r="AU162" s="123" t="s">
        <v>79</v>
      </c>
      <c r="AY162" s="117" t="s">
        <v>118</v>
      </c>
      <c r="BK162" s="124">
        <f>SUM(BK163:BK172)</f>
        <v>0</v>
      </c>
    </row>
    <row r="163" spans="2:65" s="1" customFormat="1" ht="24.2" customHeight="1" x14ac:dyDescent="0.2">
      <c r="B163" s="127"/>
      <c r="C163" s="128" t="s">
        <v>204</v>
      </c>
      <c r="D163" s="128" t="s">
        <v>121</v>
      </c>
      <c r="E163" s="129" t="s">
        <v>205</v>
      </c>
      <c r="F163" s="130" t="s">
        <v>206</v>
      </c>
      <c r="G163" s="131" t="s">
        <v>124</v>
      </c>
      <c r="H163" s="132">
        <v>172</v>
      </c>
      <c r="I163" s="133"/>
      <c r="J163" s="133">
        <f>ROUND(I163*H163,2)</f>
        <v>0</v>
      </c>
      <c r="K163" s="130" t="s">
        <v>125</v>
      </c>
      <c r="L163" s="28"/>
      <c r="M163" s="134" t="s">
        <v>1</v>
      </c>
      <c r="N163" s="135" t="s">
        <v>36</v>
      </c>
      <c r="O163" s="136">
        <v>0.113</v>
      </c>
      <c r="P163" s="136">
        <f>O163*H163</f>
        <v>19.436</v>
      </c>
      <c r="Q163" s="136">
        <v>2.9999999999999997E-4</v>
      </c>
      <c r="R163" s="136">
        <f>Q163*H163</f>
        <v>5.1599999999999993E-2</v>
      </c>
      <c r="S163" s="136">
        <v>0</v>
      </c>
      <c r="T163" s="137">
        <f>S163*H163</f>
        <v>0</v>
      </c>
      <c r="AR163" s="138" t="s">
        <v>189</v>
      </c>
      <c r="AT163" s="138" t="s">
        <v>121</v>
      </c>
      <c r="AU163" s="138" t="s">
        <v>81</v>
      </c>
      <c r="AY163" s="16" t="s">
        <v>118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6" t="s">
        <v>79</v>
      </c>
      <c r="BK163" s="139">
        <f>ROUND(I163*H163,2)</f>
        <v>0</v>
      </c>
      <c r="BL163" s="16" t="s">
        <v>189</v>
      </c>
      <c r="BM163" s="138" t="s">
        <v>207</v>
      </c>
    </row>
    <row r="164" spans="2:65" s="1" customFormat="1" x14ac:dyDescent="0.2">
      <c r="B164" s="28"/>
      <c r="D164" s="140" t="s">
        <v>128</v>
      </c>
      <c r="F164" s="141" t="s">
        <v>208</v>
      </c>
      <c r="L164" s="28"/>
      <c r="M164" s="142"/>
      <c r="T164" s="52"/>
      <c r="AT164" s="16" t="s">
        <v>128</v>
      </c>
      <c r="AU164" s="16" t="s">
        <v>81</v>
      </c>
    </row>
    <row r="165" spans="2:65" s="14" customFormat="1" x14ac:dyDescent="0.2">
      <c r="B165" s="156"/>
      <c r="D165" s="144" t="s">
        <v>186</v>
      </c>
      <c r="E165" s="157" t="s">
        <v>1</v>
      </c>
      <c r="F165" s="158" t="s">
        <v>209</v>
      </c>
      <c r="H165" s="157" t="s">
        <v>1</v>
      </c>
      <c r="L165" s="156"/>
      <c r="M165" s="159"/>
      <c r="T165" s="160"/>
      <c r="AT165" s="157" t="s">
        <v>186</v>
      </c>
      <c r="AU165" s="157" t="s">
        <v>81</v>
      </c>
      <c r="AV165" s="14" t="s">
        <v>79</v>
      </c>
      <c r="AW165" s="14" t="s">
        <v>28</v>
      </c>
      <c r="AX165" s="14" t="s">
        <v>71</v>
      </c>
      <c r="AY165" s="157" t="s">
        <v>118</v>
      </c>
    </row>
    <row r="166" spans="2:65" s="12" customFormat="1" x14ac:dyDescent="0.2">
      <c r="B166" s="143"/>
      <c r="D166" s="144" t="s">
        <v>186</v>
      </c>
      <c r="E166" s="145" t="s">
        <v>1</v>
      </c>
      <c r="F166" s="146" t="s">
        <v>210</v>
      </c>
      <c r="H166" s="147">
        <v>172</v>
      </c>
      <c r="L166" s="143"/>
      <c r="M166" s="148"/>
      <c r="T166" s="149"/>
      <c r="AT166" s="145" t="s">
        <v>186</v>
      </c>
      <c r="AU166" s="145" t="s">
        <v>81</v>
      </c>
      <c r="AV166" s="12" t="s">
        <v>81</v>
      </c>
      <c r="AW166" s="12" t="s">
        <v>28</v>
      </c>
      <c r="AX166" s="12" t="s">
        <v>71</v>
      </c>
      <c r="AY166" s="145" t="s">
        <v>118</v>
      </c>
    </row>
    <row r="167" spans="2:65" s="13" customFormat="1" x14ac:dyDescent="0.2">
      <c r="B167" s="150"/>
      <c r="D167" s="144" t="s">
        <v>186</v>
      </c>
      <c r="E167" s="151" t="s">
        <v>1</v>
      </c>
      <c r="F167" s="152" t="s">
        <v>188</v>
      </c>
      <c r="H167" s="153">
        <v>172</v>
      </c>
      <c r="L167" s="150"/>
      <c r="M167" s="154"/>
      <c r="T167" s="155"/>
      <c r="AT167" s="151" t="s">
        <v>186</v>
      </c>
      <c r="AU167" s="151" t="s">
        <v>81</v>
      </c>
      <c r="AV167" s="13" t="s">
        <v>126</v>
      </c>
      <c r="AW167" s="13" t="s">
        <v>28</v>
      </c>
      <c r="AX167" s="13" t="s">
        <v>79</v>
      </c>
      <c r="AY167" s="151" t="s">
        <v>118</v>
      </c>
    </row>
    <row r="168" spans="2:65" s="1" customFormat="1" ht="24.2" customHeight="1" x14ac:dyDescent="0.2">
      <c r="B168" s="127"/>
      <c r="C168" s="128" t="s">
        <v>211</v>
      </c>
      <c r="D168" s="128" t="s">
        <v>121</v>
      </c>
      <c r="E168" s="129" t="s">
        <v>212</v>
      </c>
      <c r="F168" s="130" t="s">
        <v>213</v>
      </c>
      <c r="G168" s="131" t="s">
        <v>124</v>
      </c>
      <c r="H168" s="132">
        <v>172</v>
      </c>
      <c r="I168" s="133"/>
      <c r="J168" s="133">
        <f>ROUND(I168*H168,2)</f>
        <v>0</v>
      </c>
      <c r="K168" s="130" t="s">
        <v>125</v>
      </c>
      <c r="L168" s="28"/>
      <c r="M168" s="134" t="s">
        <v>1</v>
      </c>
      <c r="N168" s="135" t="s">
        <v>36</v>
      </c>
      <c r="O168" s="136">
        <v>0.26</v>
      </c>
      <c r="P168" s="136">
        <f>O168*H168</f>
        <v>44.72</v>
      </c>
      <c r="Q168" s="136">
        <v>3.2000000000000002E-3</v>
      </c>
      <c r="R168" s="136">
        <f>Q168*H168</f>
        <v>0.5504</v>
      </c>
      <c r="S168" s="136">
        <v>0</v>
      </c>
      <c r="T168" s="137">
        <f>S168*H168</f>
        <v>0</v>
      </c>
      <c r="AR168" s="138" t="s">
        <v>189</v>
      </c>
      <c r="AT168" s="138" t="s">
        <v>121</v>
      </c>
      <c r="AU168" s="138" t="s">
        <v>81</v>
      </c>
      <c r="AY168" s="16" t="s">
        <v>118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6" t="s">
        <v>79</v>
      </c>
      <c r="BK168" s="139">
        <f>ROUND(I168*H168,2)</f>
        <v>0</v>
      </c>
      <c r="BL168" s="16" t="s">
        <v>189</v>
      </c>
      <c r="BM168" s="138" t="s">
        <v>214</v>
      </c>
    </row>
    <row r="169" spans="2:65" s="1" customFormat="1" x14ac:dyDescent="0.2">
      <c r="B169" s="28"/>
      <c r="D169" s="140" t="s">
        <v>128</v>
      </c>
      <c r="F169" s="141" t="s">
        <v>215</v>
      </c>
      <c r="L169" s="28"/>
      <c r="M169" s="142"/>
      <c r="T169" s="52"/>
      <c r="AT169" s="16" t="s">
        <v>128</v>
      </c>
      <c r="AU169" s="16" t="s">
        <v>81</v>
      </c>
    </row>
    <row r="170" spans="2:65" s="14" customFormat="1" x14ac:dyDescent="0.2">
      <c r="B170" s="156"/>
      <c r="D170" s="144" t="s">
        <v>186</v>
      </c>
      <c r="E170" s="157" t="s">
        <v>1</v>
      </c>
      <c r="F170" s="158" t="s">
        <v>209</v>
      </c>
      <c r="H170" s="157" t="s">
        <v>1</v>
      </c>
      <c r="L170" s="156"/>
      <c r="M170" s="159"/>
      <c r="T170" s="160"/>
      <c r="AT170" s="157" t="s">
        <v>186</v>
      </c>
      <c r="AU170" s="157" t="s">
        <v>81</v>
      </c>
      <c r="AV170" s="14" t="s">
        <v>79</v>
      </c>
      <c r="AW170" s="14" t="s">
        <v>28</v>
      </c>
      <c r="AX170" s="14" t="s">
        <v>71</v>
      </c>
      <c r="AY170" s="157" t="s">
        <v>118</v>
      </c>
    </row>
    <row r="171" spans="2:65" s="12" customFormat="1" x14ac:dyDescent="0.2">
      <c r="B171" s="143"/>
      <c r="D171" s="144" t="s">
        <v>186</v>
      </c>
      <c r="E171" s="145" t="s">
        <v>1</v>
      </c>
      <c r="F171" s="146" t="s">
        <v>210</v>
      </c>
      <c r="H171" s="147">
        <v>172</v>
      </c>
      <c r="L171" s="143"/>
      <c r="M171" s="148"/>
      <c r="T171" s="149"/>
      <c r="AT171" s="145" t="s">
        <v>186</v>
      </c>
      <c r="AU171" s="145" t="s">
        <v>81</v>
      </c>
      <c r="AV171" s="12" t="s">
        <v>81</v>
      </c>
      <c r="AW171" s="12" t="s">
        <v>28</v>
      </c>
      <c r="AX171" s="12" t="s">
        <v>71</v>
      </c>
      <c r="AY171" s="145" t="s">
        <v>118</v>
      </c>
    </row>
    <row r="172" spans="2:65" s="13" customFormat="1" x14ac:dyDescent="0.2">
      <c r="B172" s="150"/>
      <c r="D172" s="144" t="s">
        <v>186</v>
      </c>
      <c r="E172" s="151" t="s">
        <v>1</v>
      </c>
      <c r="F172" s="152" t="s">
        <v>188</v>
      </c>
      <c r="H172" s="153">
        <v>172</v>
      </c>
      <c r="L172" s="150"/>
      <c r="M172" s="154"/>
      <c r="T172" s="155"/>
      <c r="AT172" s="151" t="s">
        <v>186</v>
      </c>
      <c r="AU172" s="151" t="s">
        <v>81</v>
      </c>
      <c r="AV172" s="13" t="s">
        <v>126</v>
      </c>
      <c r="AW172" s="13" t="s">
        <v>28</v>
      </c>
      <c r="AX172" s="13" t="s">
        <v>79</v>
      </c>
      <c r="AY172" s="151" t="s">
        <v>118</v>
      </c>
    </row>
    <row r="173" spans="2:65" s="11" customFormat="1" ht="22.7" customHeight="1" x14ac:dyDescent="0.2">
      <c r="B173" s="116"/>
      <c r="D173" s="117" t="s">
        <v>70</v>
      </c>
      <c r="E173" s="125" t="s">
        <v>216</v>
      </c>
      <c r="F173" s="125" t="s">
        <v>217</v>
      </c>
      <c r="J173" s="126">
        <f>BK173</f>
        <v>0</v>
      </c>
      <c r="L173" s="116"/>
      <c r="M173" s="120"/>
      <c r="P173" s="121">
        <f>SUM(P174:P178)</f>
        <v>36.291999999999994</v>
      </c>
      <c r="R173" s="121">
        <f>SUM(R174:R178)</f>
        <v>8.2560000000000008E-2</v>
      </c>
      <c r="T173" s="122">
        <f>SUM(T174:T178)</f>
        <v>0</v>
      </c>
      <c r="AR173" s="117" t="s">
        <v>81</v>
      </c>
      <c r="AT173" s="123" t="s">
        <v>70</v>
      </c>
      <c r="AU173" s="123" t="s">
        <v>79</v>
      </c>
      <c r="AY173" s="117" t="s">
        <v>118</v>
      </c>
      <c r="BK173" s="124">
        <f>SUM(BK174:BK178)</f>
        <v>0</v>
      </c>
    </row>
    <row r="174" spans="2:65" s="1" customFormat="1" ht="21.75" customHeight="1" x14ac:dyDescent="0.2">
      <c r="B174" s="127"/>
      <c r="C174" s="128" t="s">
        <v>8</v>
      </c>
      <c r="D174" s="128" t="s">
        <v>121</v>
      </c>
      <c r="E174" s="129" t="s">
        <v>218</v>
      </c>
      <c r="F174" s="130" t="s">
        <v>219</v>
      </c>
      <c r="G174" s="131" t="s">
        <v>124</v>
      </c>
      <c r="H174" s="132">
        <v>172</v>
      </c>
      <c r="I174" s="133"/>
      <c r="J174" s="133">
        <f>ROUND(I174*H174,2)</f>
        <v>0</v>
      </c>
      <c r="K174" s="130" t="s">
        <v>125</v>
      </c>
      <c r="L174" s="28"/>
      <c r="M174" s="134" t="s">
        <v>1</v>
      </c>
      <c r="N174" s="135" t="s">
        <v>36</v>
      </c>
      <c r="O174" s="136">
        <v>0.21099999999999997</v>
      </c>
      <c r="P174" s="136">
        <f>O174*H174</f>
        <v>36.291999999999994</v>
      </c>
      <c r="Q174" s="136">
        <v>4.8000000000000001E-4</v>
      </c>
      <c r="R174" s="136">
        <f>Q174*H174</f>
        <v>8.2560000000000008E-2</v>
      </c>
      <c r="S174" s="136">
        <v>0</v>
      </c>
      <c r="T174" s="137">
        <f>S174*H174</f>
        <v>0</v>
      </c>
      <c r="AR174" s="138" t="s">
        <v>189</v>
      </c>
      <c r="AT174" s="138" t="s">
        <v>121</v>
      </c>
      <c r="AU174" s="138" t="s">
        <v>81</v>
      </c>
      <c r="AY174" s="16" t="s">
        <v>118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6" t="s">
        <v>79</v>
      </c>
      <c r="BK174" s="139">
        <f>ROUND(I174*H174,2)</f>
        <v>0</v>
      </c>
      <c r="BL174" s="16" t="s">
        <v>189</v>
      </c>
      <c r="BM174" s="138" t="s">
        <v>220</v>
      </c>
    </row>
    <row r="175" spans="2:65" s="1" customFormat="1" x14ac:dyDescent="0.2">
      <c r="B175" s="28"/>
      <c r="D175" s="140" t="s">
        <v>128</v>
      </c>
      <c r="F175" s="141" t="s">
        <v>221</v>
      </c>
      <c r="L175" s="28"/>
      <c r="M175" s="142"/>
      <c r="T175" s="52"/>
      <c r="AT175" s="16" t="s">
        <v>128</v>
      </c>
      <c r="AU175" s="16" t="s">
        <v>81</v>
      </c>
    </row>
    <row r="176" spans="2:65" s="14" customFormat="1" x14ac:dyDescent="0.2">
      <c r="B176" s="156"/>
      <c r="D176" s="144" t="s">
        <v>186</v>
      </c>
      <c r="E176" s="157" t="s">
        <v>1</v>
      </c>
      <c r="F176" s="158" t="s">
        <v>209</v>
      </c>
      <c r="H176" s="157" t="s">
        <v>1</v>
      </c>
      <c r="L176" s="156"/>
      <c r="M176" s="159"/>
      <c r="T176" s="160"/>
      <c r="AT176" s="157" t="s">
        <v>186</v>
      </c>
      <c r="AU176" s="157" t="s">
        <v>81</v>
      </c>
      <c r="AV176" s="14" t="s">
        <v>79</v>
      </c>
      <c r="AW176" s="14" t="s">
        <v>28</v>
      </c>
      <c r="AX176" s="14" t="s">
        <v>71</v>
      </c>
      <c r="AY176" s="157" t="s">
        <v>118</v>
      </c>
    </row>
    <row r="177" spans="2:65" s="12" customFormat="1" x14ac:dyDescent="0.2">
      <c r="B177" s="143"/>
      <c r="D177" s="144" t="s">
        <v>186</v>
      </c>
      <c r="E177" s="145" t="s">
        <v>1</v>
      </c>
      <c r="F177" s="146" t="s">
        <v>210</v>
      </c>
      <c r="H177" s="147">
        <v>172</v>
      </c>
      <c r="L177" s="143"/>
      <c r="M177" s="148"/>
      <c r="T177" s="149"/>
      <c r="AT177" s="145" t="s">
        <v>186</v>
      </c>
      <c r="AU177" s="145" t="s">
        <v>81</v>
      </c>
      <c r="AV177" s="12" t="s">
        <v>81</v>
      </c>
      <c r="AW177" s="12" t="s">
        <v>28</v>
      </c>
      <c r="AX177" s="12" t="s">
        <v>71</v>
      </c>
      <c r="AY177" s="145" t="s">
        <v>118</v>
      </c>
    </row>
    <row r="178" spans="2:65" s="13" customFormat="1" x14ac:dyDescent="0.2">
      <c r="B178" s="150"/>
      <c r="D178" s="144" t="s">
        <v>186</v>
      </c>
      <c r="E178" s="151" t="s">
        <v>1</v>
      </c>
      <c r="F178" s="152" t="s">
        <v>188</v>
      </c>
      <c r="H178" s="153">
        <v>172</v>
      </c>
      <c r="L178" s="150"/>
      <c r="M178" s="154"/>
      <c r="T178" s="155"/>
      <c r="AT178" s="151" t="s">
        <v>186</v>
      </c>
      <c r="AU178" s="151" t="s">
        <v>81</v>
      </c>
      <c r="AV178" s="13" t="s">
        <v>126</v>
      </c>
      <c r="AW178" s="13" t="s">
        <v>28</v>
      </c>
      <c r="AX178" s="13" t="s">
        <v>79</v>
      </c>
      <c r="AY178" s="151" t="s">
        <v>118</v>
      </c>
    </row>
    <row r="179" spans="2:65" s="11" customFormat="1" ht="26.1" customHeight="1" x14ac:dyDescent="0.2">
      <c r="B179" s="116"/>
      <c r="D179" s="117" t="s">
        <v>70</v>
      </c>
      <c r="E179" s="118" t="s">
        <v>222</v>
      </c>
      <c r="F179" s="118" t="s">
        <v>223</v>
      </c>
      <c r="J179" s="119">
        <f>BK179</f>
        <v>0</v>
      </c>
      <c r="L179" s="116"/>
      <c r="M179" s="120"/>
      <c r="P179" s="121">
        <f>P180+P183</f>
        <v>0</v>
      </c>
      <c r="R179" s="121">
        <f>R180+R183</f>
        <v>0</v>
      </c>
      <c r="T179" s="122">
        <f>T180+T183</f>
        <v>0</v>
      </c>
      <c r="AR179" s="117" t="s">
        <v>130</v>
      </c>
      <c r="AT179" s="123" t="s">
        <v>70</v>
      </c>
      <c r="AU179" s="123" t="s">
        <v>71</v>
      </c>
      <c r="AY179" s="117" t="s">
        <v>118</v>
      </c>
      <c r="BK179" s="124">
        <f>BK180+BK183</f>
        <v>0</v>
      </c>
    </row>
    <row r="180" spans="2:65" s="11" customFormat="1" ht="22.7" customHeight="1" x14ac:dyDescent="0.2">
      <c r="B180" s="116"/>
      <c r="D180" s="117" t="s">
        <v>70</v>
      </c>
      <c r="E180" s="125" t="s">
        <v>224</v>
      </c>
      <c r="F180" s="125" t="s">
        <v>225</v>
      </c>
      <c r="J180" s="126">
        <f>BK180</f>
        <v>0</v>
      </c>
      <c r="L180" s="116"/>
      <c r="M180" s="120"/>
      <c r="P180" s="121">
        <f>SUM(P181:P182)</f>
        <v>0</v>
      </c>
      <c r="R180" s="121">
        <f>SUM(R181:R182)</f>
        <v>0</v>
      </c>
      <c r="T180" s="122">
        <f>SUM(T181:T182)</f>
        <v>0</v>
      </c>
      <c r="AR180" s="117" t="s">
        <v>130</v>
      </c>
      <c r="AT180" s="123" t="s">
        <v>70</v>
      </c>
      <c r="AU180" s="123" t="s">
        <v>79</v>
      </c>
      <c r="AY180" s="117" t="s">
        <v>118</v>
      </c>
      <c r="BK180" s="124">
        <f>SUM(BK181:BK182)</f>
        <v>0</v>
      </c>
    </row>
    <row r="181" spans="2:65" s="1" customFormat="1" ht="16.5" customHeight="1" x14ac:dyDescent="0.2">
      <c r="B181" s="127"/>
      <c r="C181" s="128" t="s">
        <v>226</v>
      </c>
      <c r="D181" s="128" t="s">
        <v>121</v>
      </c>
      <c r="E181" s="129" t="s">
        <v>227</v>
      </c>
      <c r="F181" s="130" t="s">
        <v>225</v>
      </c>
      <c r="G181" s="131" t="s">
        <v>228</v>
      </c>
      <c r="H181" s="132">
        <v>1</v>
      </c>
      <c r="I181" s="133"/>
      <c r="J181" s="133">
        <f>ROUND(I181*H181,2)</f>
        <v>0</v>
      </c>
      <c r="K181" s="130" t="s">
        <v>125</v>
      </c>
      <c r="L181" s="28"/>
      <c r="M181" s="134" t="s">
        <v>1</v>
      </c>
      <c r="N181" s="135" t="s">
        <v>36</v>
      </c>
      <c r="O181" s="136">
        <v>0</v>
      </c>
      <c r="P181" s="136">
        <f>O181*H181</f>
        <v>0</v>
      </c>
      <c r="Q181" s="136">
        <v>0</v>
      </c>
      <c r="R181" s="136">
        <f>Q181*H181</f>
        <v>0</v>
      </c>
      <c r="S181" s="136">
        <v>0</v>
      </c>
      <c r="T181" s="137">
        <f>S181*H181</f>
        <v>0</v>
      </c>
      <c r="AR181" s="138" t="s">
        <v>229</v>
      </c>
      <c r="AT181" s="138" t="s">
        <v>121</v>
      </c>
      <c r="AU181" s="138" t="s">
        <v>81</v>
      </c>
      <c r="AY181" s="16" t="s">
        <v>118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6" t="s">
        <v>79</v>
      </c>
      <c r="BK181" s="139">
        <f>ROUND(I181*H181,2)</f>
        <v>0</v>
      </c>
      <c r="BL181" s="16" t="s">
        <v>229</v>
      </c>
      <c r="BM181" s="138" t="s">
        <v>230</v>
      </c>
    </row>
    <row r="182" spans="2:65" s="1" customFormat="1" x14ac:dyDescent="0.2">
      <c r="B182" s="28"/>
      <c r="D182" s="140" t="s">
        <v>128</v>
      </c>
      <c r="F182" s="141" t="s">
        <v>231</v>
      </c>
      <c r="L182" s="28"/>
      <c r="M182" s="142"/>
      <c r="T182" s="52"/>
      <c r="AT182" s="16" t="s">
        <v>128</v>
      </c>
      <c r="AU182" s="16" t="s">
        <v>81</v>
      </c>
    </row>
    <row r="183" spans="2:65" s="11" customFormat="1" ht="22.7" customHeight="1" x14ac:dyDescent="0.2">
      <c r="B183" s="116"/>
      <c r="D183" s="117" t="s">
        <v>70</v>
      </c>
      <c r="E183" s="125" t="s">
        <v>232</v>
      </c>
      <c r="F183" s="125" t="s">
        <v>233</v>
      </c>
      <c r="J183" s="126">
        <f>BK183</f>
        <v>0</v>
      </c>
      <c r="L183" s="116"/>
      <c r="M183" s="120"/>
      <c r="P183" s="121">
        <f>SUM(P184:P185)</f>
        <v>0</v>
      </c>
      <c r="R183" s="121">
        <f>SUM(R184:R185)</f>
        <v>0</v>
      </c>
      <c r="T183" s="122">
        <f>SUM(T184:T185)</f>
        <v>0</v>
      </c>
      <c r="AR183" s="117" t="s">
        <v>130</v>
      </c>
      <c r="AT183" s="123" t="s">
        <v>70</v>
      </c>
      <c r="AU183" s="123" t="s">
        <v>79</v>
      </c>
      <c r="AY183" s="117" t="s">
        <v>118</v>
      </c>
      <c r="BK183" s="124">
        <f>SUM(BK184:BK185)</f>
        <v>0</v>
      </c>
    </row>
    <row r="184" spans="2:65" s="1" customFormat="1" ht="16.5" customHeight="1" x14ac:dyDescent="0.2">
      <c r="B184" s="127"/>
      <c r="C184" s="128" t="s">
        <v>234</v>
      </c>
      <c r="D184" s="128" t="s">
        <v>121</v>
      </c>
      <c r="E184" s="129" t="s">
        <v>235</v>
      </c>
      <c r="F184" s="130" t="s">
        <v>236</v>
      </c>
      <c r="G184" s="131" t="s">
        <v>228</v>
      </c>
      <c r="H184" s="132">
        <v>1</v>
      </c>
      <c r="I184" s="133"/>
      <c r="J184" s="133">
        <f>ROUND(I184*H184,2)</f>
        <v>0</v>
      </c>
      <c r="K184" s="130" t="s">
        <v>125</v>
      </c>
      <c r="L184" s="28"/>
      <c r="M184" s="134" t="s">
        <v>1</v>
      </c>
      <c r="N184" s="135" t="s">
        <v>36</v>
      </c>
      <c r="O184" s="136">
        <v>0</v>
      </c>
      <c r="P184" s="136">
        <f>O184*H184</f>
        <v>0</v>
      </c>
      <c r="Q184" s="136">
        <v>0</v>
      </c>
      <c r="R184" s="136">
        <f>Q184*H184</f>
        <v>0</v>
      </c>
      <c r="S184" s="136">
        <v>0</v>
      </c>
      <c r="T184" s="137">
        <f>S184*H184</f>
        <v>0</v>
      </c>
      <c r="AR184" s="138" t="s">
        <v>229</v>
      </c>
      <c r="AT184" s="138" t="s">
        <v>121</v>
      </c>
      <c r="AU184" s="138" t="s">
        <v>81</v>
      </c>
      <c r="AY184" s="16" t="s">
        <v>118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6" t="s">
        <v>79</v>
      </c>
      <c r="BK184" s="139">
        <f>ROUND(I184*H184,2)</f>
        <v>0</v>
      </c>
      <c r="BL184" s="16" t="s">
        <v>229</v>
      </c>
      <c r="BM184" s="138" t="s">
        <v>237</v>
      </c>
    </row>
    <row r="185" spans="2:65" s="1" customFormat="1" x14ac:dyDescent="0.2">
      <c r="B185" s="28"/>
      <c r="D185" s="140" t="s">
        <v>128</v>
      </c>
      <c r="F185" s="141" t="s">
        <v>238</v>
      </c>
      <c r="L185" s="28"/>
      <c r="M185" s="161"/>
      <c r="N185" s="162"/>
      <c r="O185" s="162"/>
      <c r="P185" s="162"/>
      <c r="Q185" s="162"/>
      <c r="R185" s="162"/>
      <c r="S185" s="162"/>
      <c r="T185" s="163"/>
      <c r="AT185" s="16" t="s">
        <v>128</v>
      </c>
      <c r="AU185" s="16" t="s">
        <v>81</v>
      </c>
    </row>
    <row r="186" spans="2:65" s="1" customFormat="1" ht="6.95" customHeight="1" x14ac:dyDescent="0.2">
      <c r="B186" s="40"/>
      <c r="C186" s="41"/>
      <c r="D186" s="41"/>
      <c r="E186" s="41"/>
      <c r="F186" s="41"/>
      <c r="G186" s="41"/>
      <c r="H186" s="41"/>
      <c r="I186" s="41"/>
      <c r="J186" s="41"/>
      <c r="K186" s="41"/>
      <c r="L186" s="28"/>
    </row>
  </sheetData>
  <sheetProtection algorithmName="SHA-512" hashValue="DvWu9hbAYaTAQ3fXAFBoMMxCwU1XVcWoN4zJ67W5ovKnUMKXwnH5iiN82Hyw32f+BwbJA0xgg8j77D8uRlgdRw==" saltValue="9IQk6Zgw7RGy/lFWLtnZUw==" spinCount="100000" sheet="1" objects="1" scenarios="1"/>
  <protectedRanges>
    <protectedRange sqref="I1:I1048576" name="Oblast1"/>
  </protectedRanges>
  <autoFilter ref="C125:K18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hyperlinks>
    <hyperlink ref="F130" r:id="rId1"/>
    <hyperlink ref="F132" r:id="rId2"/>
    <hyperlink ref="F134" r:id="rId3"/>
    <hyperlink ref="F136" r:id="rId4"/>
    <hyperlink ref="F138" r:id="rId5"/>
    <hyperlink ref="F140" r:id="rId6"/>
    <hyperlink ref="F142" r:id="rId7"/>
    <hyperlink ref="F144" r:id="rId8"/>
    <hyperlink ref="F146" r:id="rId9"/>
    <hyperlink ref="F149" r:id="rId10"/>
    <hyperlink ref="F151" r:id="rId11"/>
    <hyperlink ref="F153" r:id="rId12"/>
    <hyperlink ref="F157" r:id="rId13"/>
    <hyperlink ref="F160" r:id="rId14"/>
    <hyperlink ref="F164" r:id="rId15"/>
    <hyperlink ref="F169" r:id="rId16"/>
    <hyperlink ref="F175" r:id="rId17"/>
    <hyperlink ref="F182" r:id="rId18"/>
    <hyperlink ref="F185" r:id="rId1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9"/>
  <sheetViews>
    <sheetView showGridLines="0" topLeftCell="A107" workbookViewId="0">
      <selection activeCell="I129" sqref="I129"/>
    </sheetView>
  </sheetViews>
  <sheetFormatPr defaultColWidth="12" defaultRowHeight="11.25" x14ac:dyDescent="0.2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94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6" t="s">
        <v>84</v>
      </c>
    </row>
    <row r="3" spans="2:46" ht="6.95" hidden="1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hidden="1" customHeight="1" x14ac:dyDescent="0.2">
      <c r="B4" s="19"/>
      <c r="D4" s="20" t="s">
        <v>85</v>
      </c>
      <c r="L4" s="19"/>
      <c r="M4" s="84" t="s">
        <v>10</v>
      </c>
      <c r="AT4" s="16" t="s">
        <v>3</v>
      </c>
    </row>
    <row r="5" spans="2:46" ht="6.95" hidden="1" customHeight="1" x14ac:dyDescent="0.2">
      <c r="B5" s="19"/>
      <c r="L5" s="19"/>
    </row>
    <row r="6" spans="2:46" ht="12" hidden="1" customHeight="1" x14ac:dyDescent="0.2">
      <c r="B6" s="19"/>
      <c r="D6" s="25" t="s">
        <v>14</v>
      </c>
      <c r="L6" s="19"/>
    </row>
    <row r="7" spans="2:46" ht="16.5" hidden="1" customHeight="1" x14ac:dyDescent="0.2">
      <c r="B7" s="19"/>
      <c r="E7" s="208" t="str">
        <f>'Rekapitulace stavby'!K6</f>
        <v>Sanace kašny - Městské sady Ústí nad Labem</v>
      </c>
      <c r="F7" s="209"/>
      <c r="G7" s="209"/>
      <c r="H7" s="209"/>
      <c r="L7" s="19"/>
    </row>
    <row r="8" spans="2:46" s="1" customFormat="1" ht="12" hidden="1" customHeight="1" x14ac:dyDescent="0.2">
      <c r="B8" s="28"/>
      <c r="D8" s="25" t="s">
        <v>86</v>
      </c>
      <c r="L8" s="28"/>
    </row>
    <row r="9" spans="2:46" s="1" customFormat="1" ht="16.5" hidden="1" customHeight="1" x14ac:dyDescent="0.2">
      <c r="B9" s="28"/>
      <c r="E9" s="205" t="s">
        <v>239</v>
      </c>
      <c r="F9" s="207"/>
      <c r="G9" s="207"/>
      <c r="H9" s="207"/>
      <c r="L9" s="28"/>
    </row>
    <row r="10" spans="2:46" s="1" customFormat="1" hidden="1" x14ac:dyDescent="0.2">
      <c r="B10" s="28"/>
      <c r="L10" s="28"/>
    </row>
    <row r="11" spans="2:46" s="1" customFormat="1" ht="12" hidden="1" customHeight="1" x14ac:dyDescent="0.2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hidden="1" customHeight="1" x14ac:dyDescent="0.2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11. 9. 2025</v>
      </c>
      <c r="L12" s="28"/>
    </row>
    <row r="13" spans="2:46" s="1" customFormat="1" ht="10.7" hidden="1" customHeight="1" x14ac:dyDescent="0.2">
      <c r="B13" s="28"/>
      <c r="L13" s="28"/>
    </row>
    <row r="14" spans="2:46" s="1" customFormat="1" ht="12" hidden="1" customHeight="1" x14ac:dyDescent="0.2">
      <c r="B14" s="28"/>
      <c r="D14" s="25" t="s">
        <v>22</v>
      </c>
      <c r="I14" s="25" t="s">
        <v>23</v>
      </c>
      <c r="J14" s="23" t="str">
        <f>IF('Rekapitulace stavby'!AN10="","",'Rekapitulace stavby'!AN10)</f>
        <v/>
      </c>
      <c r="L14" s="28"/>
    </row>
    <row r="15" spans="2:46" s="1" customFormat="1" ht="18" hidden="1" customHeight="1" x14ac:dyDescent="0.2">
      <c r="B15" s="28"/>
      <c r="E15" s="23" t="str">
        <f>IF('Rekapitulace stavby'!E11="","",'Rekapitulace stavby'!E11)</f>
        <v xml:space="preserve"> </v>
      </c>
      <c r="I15" s="25" t="s">
        <v>25</v>
      </c>
      <c r="J15" s="23" t="str">
        <f>IF('Rekapitulace stavby'!AN11="","",'Rekapitulace stavby'!AN11)</f>
        <v/>
      </c>
      <c r="L15" s="28"/>
    </row>
    <row r="16" spans="2:46" s="1" customFormat="1" ht="6.95" hidden="1" customHeight="1" x14ac:dyDescent="0.2">
      <c r="B16" s="28"/>
      <c r="L16" s="28"/>
    </row>
    <row r="17" spans="2:12" s="1" customFormat="1" ht="12" hidden="1" customHeight="1" x14ac:dyDescent="0.2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hidden="1" customHeight="1" x14ac:dyDescent="0.2">
      <c r="B18" s="28"/>
      <c r="E18" s="173" t="str">
        <f>'Rekapitulace stavby'!E14</f>
        <v xml:space="preserve"> </v>
      </c>
      <c r="F18" s="173"/>
      <c r="G18" s="173"/>
      <c r="H18" s="173"/>
      <c r="I18" s="25" t="s">
        <v>25</v>
      </c>
      <c r="J18" s="23" t="str">
        <f>'Rekapitulace stavby'!AN14</f>
        <v/>
      </c>
      <c r="L18" s="28"/>
    </row>
    <row r="19" spans="2:12" s="1" customFormat="1" ht="6.95" hidden="1" customHeight="1" x14ac:dyDescent="0.2">
      <c r="B19" s="28"/>
      <c r="L19" s="28"/>
    </row>
    <row r="20" spans="2:12" s="1" customFormat="1" ht="12" hidden="1" customHeight="1" x14ac:dyDescent="0.2">
      <c r="B20" s="28"/>
      <c r="D20" s="25" t="s">
        <v>27</v>
      </c>
      <c r="I20" s="25" t="s">
        <v>23</v>
      </c>
      <c r="J20" s="23" t="str">
        <f>IF('Rekapitulace stavby'!AN16="","",'Rekapitulace stavby'!AN16)</f>
        <v/>
      </c>
      <c r="L20" s="28"/>
    </row>
    <row r="21" spans="2:12" s="1" customFormat="1" ht="18" hidden="1" customHeight="1" x14ac:dyDescent="0.2">
      <c r="B21" s="28"/>
      <c r="E21" s="23" t="str">
        <f>IF('Rekapitulace stavby'!E17="","",'Rekapitulace stavby'!E17)</f>
        <v xml:space="preserve"> </v>
      </c>
      <c r="I21" s="25" t="s">
        <v>25</v>
      </c>
      <c r="J21" s="23" t="str">
        <f>IF('Rekapitulace stavby'!AN17="","",'Rekapitulace stavby'!AN17)</f>
        <v/>
      </c>
      <c r="L21" s="28"/>
    </row>
    <row r="22" spans="2:12" s="1" customFormat="1" ht="6.95" hidden="1" customHeight="1" x14ac:dyDescent="0.2">
      <c r="B22" s="28"/>
      <c r="L22" s="28"/>
    </row>
    <row r="23" spans="2:12" s="1" customFormat="1" ht="12" hidden="1" customHeight="1" x14ac:dyDescent="0.2">
      <c r="B23" s="28"/>
      <c r="D23" s="25" t="s">
        <v>29</v>
      </c>
      <c r="I23" s="25" t="s">
        <v>23</v>
      </c>
      <c r="J23" s="23" t="str">
        <f>IF('Rekapitulace stavby'!AN19="","",'Rekapitulace stavby'!AN19)</f>
        <v/>
      </c>
      <c r="L23" s="28"/>
    </row>
    <row r="24" spans="2:12" s="1" customFormat="1" ht="18" hidden="1" customHeight="1" x14ac:dyDescent="0.2">
      <c r="B24" s="28"/>
      <c r="E24" s="23" t="str">
        <f>IF('Rekapitulace stavby'!E20="","",'Rekapitulace stavby'!E20)</f>
        <v xml:space="preserve"> </v>
      </c>
      <c r="I24" s="25" t="s">
        <v>25</v>
      </c>
      <c r="J24" s="23" t="str">
        <f>IF('Rekapitulace stavby'!AN20="","",'Rekapitulace stavby'!AN20)</f>
        <v/>
      </c>
      <c r="L24" s="28"/>
    </row>
    <row r="25" spans="2:12" s="1" customFormat="1" ht="6.95" hidden="1" customHeight="1" x14ac:dyDescent="0.2">
      <c r="B25" s="28"/>
      <c r="L25" s="28"/>
    </row>
    <row r="26" spans="2:12" s="1" customFormat="1" ht="12" hidden="1" customHeight="1" x14ac:dyDescent="0.2">
      <c r="B26" s="28"/>
      <c r="D26" s="25" t="s">
        <v>30</v>
      </c>
      <c r="L26" s="28"/>
    </row>
    <row r="27" spans="2:12" s="7" customFormat="1" ht="16.5" hidden="1" customHeight="1" x14ac:dyDescent="0.2">
      <c r="B27" s="85"/>
      <c r="E27" s="176" t="s">
        <v>1</v>
      </c>
      <c r="F27" s="176"/>
      <c r="G27" s="176"/>
      <c r="H27" s="176"/>
      <c r="L27" s="85"/>
    </row>
    <row r="28" spans="2:12" s="1" customFormat="1" ht="6.95" hidden="1" customHeight="1" x14ac:dyDescent="0.2">
      <c r="B28" s="28"/>
      <c r="L28" s="28"/>
    </row>
    <row r="29" spans="2:12" s="1" customFormat="1" ht="6.95" hidden="1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hidden="1" customHeight="1" x14ac:dyDescent="0.2">
      <c r="B30" s="28"/>
      <c r="D30" s="86" t="s">
        <v>31</v>
      </c>
      <c r="J30" s="62">
        <f>ROUND(J125, 2)</f>
        <v>0</v>
      </c>
      <c r="L30" s="28"/>
    </row>
    <row r="31" spans="2:12" s="1" customFormat="1" ht="6.95" hidden="1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hidden="1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hidden="1" customHeight="1" x14ac:dyDescent="0.2">
      <c r="B33" s="28"/>
      <c r="D33" s="51" t="s">
        <v>35</v>
      </c>
      <c r="E33" s="25" t="s">
        <v>36</v>
      </c>
      <c r="F33" s="87">
        <f>ROUND((SUM(BE125:BE168)),  2)</f>
        <v>0</v>
      </c>
      <c r="I33" s="88">
        <v>0.21</v>
      </c>
      <c r="J33" s="87">
        <f>ROUND(((SUM(BE125:BE168))*I33),  2)</f>
        <v>0</v>
      </c>
      <c r="L33" s="28"/>
    </row>
    <row r="34" spans="2:12" s="1" customFormat="1" ht="14.45" hidden="1" customHeight="1" x14ac:dyDescent="0.2">
      <c r="B34" s="28"/>
      <c r="E34" s="25" t="s">
        <v>37</v>
      </c>
      <c r="F34" s="87">
        <f>ROUND((SUM(BF125:BF168)),  2)</f>
        <v>0</v>
      </c>
      <c r="I34" s="88">
        <v>0.12</v>
      </c>
      <c r="J34" s="87">
        <f>ROUND(((SUM(BF125:BF168))*I34),  2)</f>
        <v>0</v>
      </c>
      <c r="L34" s="28"/>
    </row>
    <row r="35" spans="2:12" s="1" customFormat="1" ht="14.45" hidden="1" customHeight="1" x14ac:dyDescent="0.2">
      <c r="B35" s="28"/>
      <c r="E35" s="25" t="s">
        <v>38</v>
      </c>
      <c r="F35" s="87">
        <f>ROUND((SUM(BG125:BG168)),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5" t="s">
        <v>39</v>
      </c>
      <c r="F36" s="87">
        <f>ROUND((SUM(BH125:BH168)),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5" t="s">
        <v>40</v>
      </c>
      <c r="F37" s="87">
        <f>ROUND((SUM(BI125:BI168)),  2)</f>
        <v>0</v>
      </c>
      <c r="I37" s="88">
        <v>0</v>
      </c>
      <c r="J37" s="87">
        <f>0</f>
        <v>0</v>
      </c>
      <c r="L37" s="28"/>
    </row>
    <row r="38" spans="2:12" s="1" customFormat="1" ht="6.95" hidden="1" customHeight="1" x14ac:dyDescent="0.2">
      <c r="B38" s="28"/>
      <c r="L38" s="28"/>
    </row>
    <row r="39" spans="2:12" s="1" customFormat="1" ht="25.5" hidden="1" customHeight="1" x14ac:dyDescent="0.2">
      <c r="B39" s="28"/>
      <c r="C39" s="89"/>
      <c r="D39" s="90" t="s">
        <v>41</v>
      </c>
      <c r="E39" s="53"/>
      <c r="F39" s="53"/>
      <c r="G39" s="91" t="s">
        <v>42</v>
      </c>
      <c r="H39" s="92" t="s">
        <v>43</v>
      </c>
      <c r="I39" s="53"/>
      <c r="J39" s="93">
        <f>SUM(J30:J37)</f>
        <v>0</v>
      </c>
      <c r="K39" s="94"/>
      <c r="L39" s="28"/>
    </row>
    <row r="40" spans="2:12" s="1" customFormat="1" ht="14.45" hidden="1" customHeight="1" x14ac:dyDescent="0.2">
      <c r="B40" s="28"/>
      <c r="L40" s="28"/>
    </row>
    <row r="41" spans="2:12" ht="14.45" hidden="1" customHeight="1" x14ac:dyDescent="0.2">
      <c r="B41" s="19"/>
      <c r="L41" s="19"/>
    </row>
    <row r="42" spans="2:12" ht="14.45" hidden="1" customHeight="1" x14ac:dyDescent="0.2">
      <c r="B42" s="19"/>
      <c r="L42" s="19"/>
    </row>
    <row r="43" spans="2:12" ht="14.45" hidden="1" customHeight="1" x14ac:dyDescent="0.2">
      <c r="B43" s="19"/>
      <c r="L43" s="19"/>
    </row>
    <row r="44" spans="2:12" ht="14.45" hidden="1" customHeight="1" x14ac:dyDescent="0.2">
      <c r="B44" s="19"/>
      <c r="L44" s="19"/>
    </row>
    <row r="45" spans="2:12" ht="14.45" hidden="1" customHeight="1" x14ac:dyDescent="0.2">
      <c r="B45" s="19"/>
      <c r="L45" s="19"/>
    </row>
    <row r="46" spans="2:12" ht="14.45" hidden="1" customHeight="1" x14ac:dyDescent="0.2">
      <c r="B46" s="19"/>
      <c r="L46" s="19"/>
    </row>
    <row r="47" spans="2:12" ht="14.45" hidden="1" customHeight="1" x14ac:dyDescent="0.2">
      <c r="B47" s="19"/>
      <c r="L47" s="19"/>
    </row>
    <row r="48" spans="2:12" ht="14.45" hidden="1" customHeight="1" x14ac:dyDescent="0.2">
      <c r="B48" s="19"/>
      <c r="L48" s="19"/>
    </row>
    <row r="49" spans="2:12" ht="14.45" hidden="1" customHeight="1" x14ac:dyDescent="0.2">
      <c r="B49" s="19"/>
      <c r="L49" s="19"/>
    </row>
    <row r="50" spans="2:12" s="1" customFormat="1" ht="14.45" hidden="1" customHeight="1" x14ac:dyDescent="0.2">
      <c r="B50" s="28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8"/>
    </row>
    <row r="51" spans="2:12" hidden="1" x14ac:dyDescent="0.2">
      <c r="B51" s="19"/>
      <c r="L51" s="19"/>
    </row>
    <row r="52" spans="2:12" hidden="1" x14ac:dyDescent="0.2">
      <c r="B52" s="19"/>
      <c r="L52" s="19"/>
    </row>
    <row r="53" spans="2:12" hidden="1" x14ac:dyDescent="0.2">
      <c r="B53" s="19"/>
      <c r="L53" s="19"/>
    </row>
    <row r="54" spans="2:12" hidden="1" x14ac:dyDescent="0.2">
      <c r="B54" s="19"/>
      <c r="L54" s="19"/>
    </row>
    <row r="55" spans="2:12" hidden="1" x14ac:dyDescent="0.2">
      <c r="B55" s="19"/>
      <c r="L55" s="19"/>
    </row>
    <row r="56" spans="2:12" hidden="1" x14ac:dyDescent="0.2">
      <c r="B56" s="19"/>
      <c r="L56" s="19"/>
    </row>
    <row r="57" spans="2:12" hidden="1" x14ac:dyDescent="0.2">
      <c r="B57" s="19"/>
      <c r="L57" s="19"/>
    </row>
    <row r="58" spans="2:12" hidden="1" x14ac:dyDescent="0.2">
      <c r="B58" s="19"/>
      <c r="L58" s="19"/>
    </row>
    <row r="59" spans="2:12" hidden="1" x14ac:dyDescent="0.2">
      <c r="B59" s="19"/>
      <c r="L59" s="19"/>
    </row>
    <row r="60" spans="2:12" hidden="1" x14ac:dyDescent="0.2">
      <c r="B60" s="19"/>
      <c r="L60" s="19"/>
    </row>
    <row r="61" spans="2:12" s="1" customFormat="1" ht="12.75" hidden="1" x14ac:dyDescent="0.2">
      <c r="B61" s="28"/>
      <c r="D61" s="39" t="s">
        <v>46</v>
      </c>
      <c r="E61" s="30"/>
      <c r="F61" s="95" t="s">
        <v>47</v>
      </c>
      <c r="G61" s="39" t="s">
        <v>46</v>
      </c>
      <c r="H61" s="30"/>
      <c r="I61" s="30"/>
      <c r="J61" s="96" t="s">
        <v>47</v>
      </c>
      <c r="K61" s="30"/>
      <c r="L61" s="28"/>
    </row>
    <row r="62" spans="2:12" hidden="1" x14ac:dyDescent="0.2">
      <c r="B62" s="19"/>
      <c r="L62" s="19"/>
    </row>
    <row r="63" spans="2:12" hidden="1" x14ac:dyDescent="0.2">
      <c r="B63" s="19"/>
      <c r="L63" s="19"/>
    </row>
    <row r="64" spans="2:12" hidden="1" x14ac:dyDescent="0.2">
      <c r="B64" s="19"/>
      <c r="L64" s="19"/>
    </row>
    <row r="65" spans="2:12" s="1" customFormat="1" ht="12.75" hidden="1" x14ac:dyDescent="0.2">
      <c r="B65" s="28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8"/>
    </row>
    <row r="66" spans="2:12" hidden="1" x14ac:dyDescent="0.2">
      <c r="B66" s="19"/>
      <c r="L66" s="19"/>
    </row>
    <row r="67" spans="2:12" hidden="1" x14ac:dyDescent="0.2">
      <c r="B67" s="19"/>
      <c r="L67" s="19"/>
    </row>
    <row r="68" spans="2:12" hidden="1" x14ac:dyDescent="0.2">
      <c r="B68" s="19"/>
      <c r="L68" s="19"/>
    </row>
    <row r="69" spans="2:12" hidden="1" x14ac:dyDescent="0.2">
      <c r="B69" s="19"/>
      <c r="L69" s="19"/>
    </row>
    <row r="70" spans="2:12" hidden="1" x14ac:dyDescent="0.2">
      <c r="B70" s="19"/>
      <c r="L70" s="19"/>
    </row>
    <row r="71" spans="2:12" hidden="1" x14ac:dyDescent="0.2">
      <c r="B71" s="19"/>
      <c r="L71" s="19"/>
    </row>
    <row r="72" spans="2:12" hidden="1" x14ac:dyDescent="0.2">
      <c r="B72" s="19"/>
      <c r="L72" s="19"/>
    </row>
    <row r="73" spans="2:12" hidden="1" x14ac:dyDescent="0.2">
      <c r="B73" s="19"/>
      <c r="L73" s="19"/>
    </row>
    <row r="74" spans="2:12" hidden="1" x14ac:dyDescent="0.2">
      <c r="B74" s="19"/>
      <c r="L74" s="19"/>
    </row>
    <row r="75" spans="2:12" hidden="1" x14ac:dyDescent="0.2">
      <c r="B75" s="19"/>
      <c r="L75" s="19"/>
    </row>
    <row r="76" spans="2:12" s="1" customFormat="1" ht="12.75" hidden="1" x14ac:dyDescent="0.2">
      <c r="B76" s="28"/>
      <c r="D76" s="39" t="s">
        <v>46</v>
      </c>
      <c r="E76" s="30"/>
      <c r="F76" s="95" t="s">
        <v>47</v>
      </c>
      <c r="G76" s="39" t="s">
        <v>46</v>
      </c>
      <c r="H76" s="30"/>
      <c r="I76" s="30"/>
      <c r="J76" s="96" t="s">
        <v>47</v>
      </c>
      <c r="K76" s="30"/>
      <c r="L76" s="28"/>
    </row>
    <row r="77" spans="2:12" s="1" customFormat="1" ht="14.45" hidden="1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78" spans="2:12" hidden="1" x14ac:dyDescent="0.2"/>
    <row r="79" spans="2:12" hidden="1" x14ac:dyDescent="0.2"/>
    <row r="80" spans="2:12" hidden="1" x14ac:dyDescent="0.2"/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20" t="s">
        <v>88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5" t="s">
        <v>14</v>
      </c>
      <c r="L84" s="28"/>
    </row>
    <row r="85" spans="2:47" s="1" customFormat="1" ht="16.5" customHeight="1" x14ac:dyDescent="0.2">
      <c r="B85" s="28"/>
      <c r="E85" s="208" t="str">
        <f>E7</f>
        <v>Sanace kašny - Městské sady Ústí nad Labem</v>
      </c>
      <c r="F85" s="209"/>
      <c r="G85" s="209"/>
      <c r="H85" s="209"/>
      <c r="L85" s="28"/>
    </row>
    <row r="86" spans="2:47" s="1" customFormat="1" ht="12" customHeight="1" x14ac:dyDescent="0.2">
      <c r="B86" s="28"/>
      <c r="C86" s="25" t="s">
        <v>86</v>
      </c>
      <c r="L86" s="28"/>
    </row>
    <row r="87" spans="2:47" s="1" customFormat="1" ht="16.5" customHeight="1" x14ac:dyDescent="0.2">
      <c r="B87" s="28"/>
      <c r="E87" s="205" t="str">
        <f>E9</f>
        <v>02 - Vnější část kamenná a dlažby</v>
      </c>
      <c r="F87" s="207"/>
      <c r="G87" s="207"/>
      <c r="H87" s="207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5" t="s">
        <v>18</v>
      </c>
      <c r="F89" s="23" t="str">
        <f>F12</f>
        <v>Ústí nad Labem</v>
      </c>
      <c r="I89" s="25" t="s">
        <v>20</v>
      </c>
      <c r="J89" s="48" t="str">
        <f>IF(J12="","",J12)</f>
        <v>11. 9. 2025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5" t="s">
        <v>22</v>
      </c>
      <c r="F91" s="23" t="str">
        <f>E15</f>
        <v xml:space="preserve"> </v>
      </c>
      <c r="I91" s="25" t="s">
        <v>27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5" t="s">
        <v>26</v>
      </c>
      <c r="F92" s="23" t="str">
        <f>IF(E18="","",E18)</f>
        <v xml:space="preserve"> </v>
      </c>
      <c r="I92" s="25" t="s">
        <v>29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89</v>
      </c>
      <c r="D94" s="89"/>
      <c r="E94" s="89"/>
      <c r="F94" s="89"/>
      <c r="G94" s="89"/>
      <c r="H94" s="89"/>
      <c r="I94" s="89"/>
      <c r="J94" s="98" t="s">
        <v>90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7" customHeight="1" x14ac:dyDescent="0.2">
      <c r="B96" s="28"/>
      <c r="C96" s="99" t="s">
        <v>91</v>
      </c>
      <c r="J96" s="62">
        <f>J125</f>
        <v>0</v>
      </c>
      <c r="L96" s="28"/>
      <c r="AU96" s="16" t="s">
        <v>92</v>
      </c>
    </row>
    <row r="97" spans="2:12" s="8" customFormat="1" ht="24.95" customHeight="1" x14ac:dyDescent="0.2">
      <c r="B97" s="100"/>
      <c r="D97" s="101" t="s">
        <v>93</v>
      </c>
      <c r="E97" s="102"/>
      <c r="F97" s="102"/>
      <c r="G97" s="102"/>
      <c r="H97" s="102"/>
      <c r="I97" s="102"/>
      <c r="J97" s="103">
        <f>J126</f>
        <v>0</v>
      </c>
      <c r="L97" s="100"/>
    </row>
    <row r="98" spans="2:12" s="9" customFormat="1" ht="20.100000000000001" customHeight="1" x14ac:dyDescent="0.2">
      <c r="B98" s="104"/>
      <c r="D98" s="105" t="s">
        <v>240</v>
      </c>
      <c r="E98" s="106"/>
      <c r="F98" s="106"/>
      <c r="G98" s="106"/>
      <c r="H98" s="106"/>
      <c r="I98" s="106"/>
      <c r="J98" s="107">
        <f>J127</f>
        <v>0</v>
      </c>
      <c r="L98" s="104"/>
    </row>
    <row r="99" spans="2:12" s="9" customFormat="1" ht="20.100000000000001" customHeight="1" x14ac:dyDescent="0.2">
      <c r="B99" s="104"/>
      <c r="D99" s="105" t="s">
        <v>241</v>
      </c>
      <c r="E99" s="106"/>
      <c r="F99" s="106"/>
      <c r="G99" s="106"/>
      <c r="H99" s="106"/>
      <c r="I99" s="106"/>
      <c r="J99" s="107">
        <f>J130</f>
        <v>0</v>
      </c>
      <c r="L99" s="104"/>
    </row>
    <row r="100" spans="2:12" s="9" customFormat="1" ht="20.100000000000001" customHeight="1" x14ac:dyDescent="0.2">
      <c r="B100" s="104"/>
      <c r="D100" s="105" t="s">
        <v>94</v>
      </c>
      <c r="E100" s="106"/>
      <c r="F100" s="106"/>
      <c r="G100" s="106"/>
      <c r="H100" s="106"/>
      <c r="I100" s="106"/>
      <c r="J100" s="107">
        <f>J135</f>
        <v>0</v>
      </c>
      <c r="L100" s="104"/>
    </row>
    <row r="101" spans="2:12" s="9" customFormat="1" ht="20.100000000000001" customHeight="1" x14ac:dyDescent="0.2">
      <c r="B101" s="104"/>
      <c r="D101" s="105" t="s">
        <v>95</v>
      </c>
      <c r="E101" s="106"/>
      <c r="F101" s="106"/>
      <c r="G101" s="106"/>
      <c r="H101" s="106"/>
      <c r="I101" s="106"/>
      <c r="J101" s="107">
        <f>J148</f>
        <v>0</v>
      </c>
      <c r="L101" s="104"/>
    </row>
    <row r="102" spans="2:12" s="9" customFormat="1" ht="20.100000000000001" customHeight="1" x14ac:dyDescent="0.2">
      <c r="B102" s="104"/>
      <c r="D102" s="105" t="s">
        <v>96</v>
      </c>
      <c r="E102" s="106"/>
      <c r="F102" s="106"/>
      <c r="G102" s="106"/>
      <c r="H102" s="106"/>
      <c r="I102" s="106"/>
      <c r="J102" s="107">
        <f>J159</f>
        <v>0</v>
      </c>
      <c r="L102" s="104"/>
    </row>
    <row r="103" spans="2:12" s="8" customFormat="1" ht="24.95" customHeight="1" x14ac:dyDescent="0.2">
      <c r="B103" s="100"/>
      <c r="D103" s="101" t="s">
        <v>100</v>
      </c>
      <c r="E103" s="102"/>
      <c r="F103" s="102"/>
      <c r="G103" s="102"/>
      <c r="H103" s="102"/>
      <c r="I103" s="102"/>
      <c r="J103" s="103">
        <f>J162</f>
        <v>0</v>
      </c>
      <c r="L103" s="100"/>
    </row>
    <row r="104" spans="2:12" s="9" customFormat="1" ht="20.100000000000001" customHeight="1" x14ac:dyDescent="0.2">
      <c r="B104" s="104"/>
      <c r="D104" s="105" t="s">
        <v>101</v>
      </c>
      <c r="E104" s="106"/>
      <c r="F104" s="106"/>
      <c r="G104" s="106"/>
      <c r="H104" s="106"/>
      <c r="I104" s="106"/>
      <c r="J104" s="107">
        <f>J163</f>
        <v>0</v>
      </c>
      <c r="L104" s="104"/>
    </row>
    <row r="105" spans="2:12" s="9" customFormat="1" ht="20.100000000000001" customHeight="1" x14ac:dyDescent="0.2">
      <c r="B105" s="104"/>
      <c r="D105" s="105" t="s">
        <v>102</v>
      </c>
      <c r="E105" s="106"/>
      <c r="F105" s="106"/>
      <c r="G105" s="106"/>
      <c r="H105" s="106"/>
      <c r="I105" s="106"/>
      <c r="J105" s="107">
        <f>J166</f>
        <v>0</v>
      </c>
      <c r="L105" s="104"/>
    </row>
    <row r="106" spans="2:12" s="1" customFormat="1" ht="21.75" customHeight="1" x14ac:dyDescent="0.2">
      <c r="B106" s="28"/>
      <c r="L106" s="28"/>
    </row>
    <row r="107" spans="2:12" s="1" customFormat="1" ht="6.95" customHeight="1" x14ac:dyDescent="0.2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8"/>
    </row>
    <row r="111" spans="2:12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8"/>
    </row>
    <row r="112" spans="2:12" s="1" customFormat="1" ht="24.95" customHeight="1" x14ac:dyDescent="0.2">
      <c r="B112" s="28"/>
      <c r="C112" s="20" t="s">
        <v>103</v>
      </c>
      <c r="L112" s="28"/>
    </row>
    <row r="113" spans="2:65" s="1" customFormat="1" ht="6.95" customHeight="1" x14ac:dyDescent="0.2">
      <c r="B113" s="28"/>
      <c r="L113" s="28"/>
    </row>
    <row r="114" spans="2:65" s="1" customFormat="1" ht="12" customHeight="1" x14ac:dyDescent="0.2">
      <c r="B114" s="28"/>
      <c r="C114" s="25" t="s">
        <v>14</v>
      </c>
      <c r="L114" s="28"/>
    </row>
    <row r="115" spans="2:65" s="1" customFormat="1" ht="16.5" customHeight="1" x14ac:dyDescent="0.2">
      <c r="B115" s="28"/>
      <c r="E115" s="208" t="str">
        <f>E7</f>
        <v>Sanace kašny - Městské sady Ústí nad Labem</v>
      </c>
      <c r="F115" s="209"/>
      <c r="G115" s="209"/>
      <c r="H115" s="209"/>
      <c r="L115" s="28"/>
    </row>
    <row r="116" spans="2:65" s="1" customFormat="1" ht="12" customHeight="1" x14ac:dyDescent="0.2">
      <c r="B116" s="28"/>
      <c r="C116" s="25" t="s">
        <v>86</v>
      </c>
      <c r="L116" s="28"/>
    </row>
    <row r="117" spans="2:65" s="1" customFormat="1" ht="16.5" customHeight="1" x14ac:dyDescent="0.2">
      <c r="B117" s="28"/>
      <c r="E117" s="205" t="str">
        <f>E9</f>
        <v>02 - Vnější část kamenná a dlažby</v>
      </c>
      <c r="F117" s="207"/>
      <c r="G117" s="207"/>
      <c r="H117" s="207"/>
      <c r="L117" s="28"/>
    </row>
    <row r="118" spans="2:65" s="1" customFormat="1" ht="6.95" customHeight="1" x14ac:dyDescent="0.2">
      <c r="B118" s="28"/>
      <c r="L118" s="28"/>
    </row>
    <row r="119" spans="2:65" s="1" customFormat="1" ht="12" customHeight="1" x14ac:dyDescent="0.2">
      <c r="B119" s="28"/>
      <c r="C119" s="25" t="s">
        <v>18</v>
      </c>
      <c r="F119" s="23" t="str">
        <f>F12</f>
        <v>Ústí nad Labem</v>
      </c>
      <c r="I119" s="25" t="s">
        <v>20</v>
      </c>
      <c r="J119" s="48" t="str">
        <f>IF(J12="","",J12)</f>
        <v>11. 9. 2025</v>
      </c>
      <c r="L119" s="28"/>
    </row>
    <row r="120" spans="2:65" s="1" customFormat="1" ht="6.95" customHeight="1" x14ac:dyDescent="0.2">
      <c r="B120" s="28"/>
      <c r="L120" s="28"/>
    </row>
    <row r="121" spans="2:65" s="1" customFormat="1" ht="15.2" customHeight="1" x14ac:dyDescent="0.2">
      <c r="B121" s="28"/>
      <c r="C121" s="25" t="s">
        <v>22</v>
      </c>
      <c r="F121" s="23" t="str">
        <f>E15</f>
        <v xml:space="preserve"> </v>
      </c>
      <c r="I121" s="25" t="s">
        <v>27</v>
      </c>
      <c r="J121" s="26" t="str">
        <f>E21</f>
        <v xml:space="preserve"> </v>
      </c>
      <c r="L121" s="28"/>
    </row>
    <row r="122" spans="2:65" s="1" customFormat="1" ht="15.2" customHeight="1" x14ac:dyDescent="0.2">
      <c r="B122" s="28"/>
      <c r="C122" s="25" t="s">
        <v>26</v>
      </c>
      <c r="F122" s="23" t="str">
        <f>IF(E18="","",E18)</f>
        <v xml:space="preserve"> </v>
      </c>
      <c r="I122" s="25" t="s">
        <v>29</v>
      </c>
      <c r="J122" s="26" t="str">
        <f>E24</f>
        <v xml:space="preserve"> </v>
      </c>
      <c r="L122" s="28"/>
    </row>
    <row r="123" spans="2:65" s="1" customFormat="1" ht="10.35" customHeight="1" x14ac:dyDescent="0.2">
      <c r="B123" s="28"/>
      <c r="L123" s="28"/>
    </row>
    <row r="124" spans="2:65" s="10" customFormat="1" ht="29.25" customHeight="1" x14ac:dyDescent="0.2">
      <c r="B124" s="108"/>
      <c r="C124" s="109" t="s">
        <v>104</v>
      </c>
      <c r="D124" s="110" t="s">
        <v>56</v>
      </c>
      <c r="E124" s="110" t="s">
        <v>52</v>
      </c>
      <c r="F124" s="110" t="s">
        <v>53</v>
      </c>
      <c r="G124" s="110" t="s">
        <v>105</v>
      </c>
      <c r="H124" s="110" t="s">
        <v>106</v>
      </c>
      <c r="I124" s="110" t="s">
        <v>107</v>
      </c>
      <c r="J124" s="110" t="s">
        <v>90</v>
      </c>
      <c r="K124" s="111" t="s">
        <v>108</v>
      </c>
      <c r="L124" s="108"/>
      <c r="M124" s="55" t="s">
        <v>1</v>
      </c>
      <c r="N124" s="56" t="s">
        <v>35</v>
      </c>
      <c r="O124" s="56" t="s">
        <v>109</v>
      </c>
      <c r="P124" s="56" t="s">
        <v>110</v>
      </c>
      <c r="Q124" s="56" t="s">
        <v>111</v>
      </c>
      <c r="R124" s="56" t="s">
        <v>112</v>
      </c>
      <c r="S124" s="56" t="s">
        <v>113</v>
      </c>
      <c r="T124" s="57" t="s">
        <v>114</v>
      </c>
    </row>
    <row r="125" spans="2:65" s="1" customFormat="1" ht="22.7" customHeight="1" x14ac:dyDescent="0.25">
      <c r="B125" s="28"/>
      <c r="C125" s="60" t="s">
        <v>115</v>
      </c>
      <c r="J125" s="112">
        <f>BK125</f>
        <v>0</v>
      </c>
      <c r="L125" s="28"/>
      <c r="M125" s="58"/>
      <c r="N125" s="49"/>
      <c r="O125" s="49"/>
      <c r="P125" s="113">
        <f>P126+P162</f>
        <v>129.47434200000001</v>
      </c>
      <c r="Q125" s="49"/>
      <c r="R125" s="113">
        <f>R126+R162</f>
        <v>6.3929999999999998</v>
      </c>
      <c r="S125" s="49"/>
      <c r="T125" s="114">
        <f>T126+T162</f>
        <v>7.0352240000000004</v>
      </c>
      <c r="AT125" s="16" t="s">
        <v>70</v>
      </c>
      <c r="AU125" s="16" t="s">
        <v>92</v>
      </c>
      <c r="BK125" s="115">
        <f>BK126+BK162</f>
        <v>0</v>
      </c>
    </row>
    <row r="126" spans="2:65" s="11" customFormat="1" ht="26.1" customHeight="1" x14ac:dyDescent="0.2">
      <c r="B126" s="116"/>
      <c r="D126" s="117" t="s">
        <v>70</v>
      </c>
      <c r="E126" s="118" t="s">
        <v>116</v>
      </c>
      <c r="F126" s="118" t="s">
        <v>117</v>
      </c>
      <c r="J126" s="119">
        <f>BK126</f>
        <v>0</v>
      </c>
      <c r="L126" s="116"/>
      <c r="M126" s="120"/>
      <c r="P126" s="121">
        <f>P127+P130+P135+P148+P159</f>
        <v>129.47434200000001</v>
      </c>
      <c r="R126" s="121">
        <f>R127+R130+R135+R148+R159</f>
        <v>6.3929999999999998</v>
      </c>
      <c r="T126" s="122">
        <f>T127+T130+T135+T148+T159</f>
        <v>7.0352240000000004</v>
      </c>
      <c r="AR126" s="117" t="s">
        <v>79</v>
      </c>
      <c r="AT126" s="123" t="s">
        <v>70</v>
      </c>
      <c r="AU126" s="123" t="s">
        <v>71</v>
      </c>
      <c r="AY126" s="117" t="s">
        <v>118</v>
      </c>
      <c r="BK126" s="124">
        <f>BK127+BK130+BK135+BK148+BK159</f>
        <v>0</v>
      </c>
    </row>
    <row r="127" spans="2:65" s="11" customFormat="1" ht="22.7" customHeight="1" x14ac:dyDescent="0.2">
      <c r="B127" s="116"/>
      <c r="D127" s="117" t="s">
        <v>70</v>
      </c>
      <c r="E127" s="125" t="s">
        <v>139</v>
      </c>
      <c r="F127" s="125" t="s">
        <v>242</v>
      </c>
      <c r="J127" s="126">
        <f>BK127</f>
        <v>0</v>
      </c>
      <c r="L127" s="116"/>
      <c r="M127" s="120"/>
      <c r="P127" s="121">
        <f>SUM(P128:P129)</f>
        <v>33.048000000000002</v>
      </c>
      <c r="R127" s="121">
        <f>SUM(R128:R129)</f>
        <v>4.2839999999999998</v>
      </c>
      <c r="T127" s="122">
        <f>SUM(T128:T129)</f>
        <v>0</v>
      </c>
      <c r="AR127" s="117" t="s">
        <v>79</v>
      </c>
      <c r="AT127" s="123" t="s">
        <v>70</v>
      </c>
      <c r="AU127" s="123" t="s">
        <v>79</v>
      </c>
      <c r="AY127" s="117" t="s">
        <v>118</v>
      </c>
      <c r="BK127" s="124">
        <f>SUM(BK128:BK129)</f>
        <v>0</v>
      </c>
    </row>
    <row r="128" spans="2:65" s="1" customFormat="1" ht="24.2" customHeight="1" x14ac:dyDescent="0.2">
      <c r="B128" s="127"/>
      <c r="C128" s="128" t="s">
        <v>163</v>
      </c>
      <c r="D128" s="128" t="s">
        <v>121</v>
      </c>
      <c r="E128" s="129" t="s">
        <v>243</v>
      </c>
      <c r="F128" s="130" t="s">
        <v>244</v>
      </c>
      <c r="G128" s="131" t="s">
        <v>245</v>
      </c>
      <c r="H128" s="132">
        <v>153</v>
      </c>
      <c r="I128" s="133"/>
      <c r="J128" s="133">
        <f>ROUND(I128*H128,2)</f>
        <v>0</v>
      </c>
      <c r="K128" s="130" t="s">
        <v>246</v>
      </c>
      <c r="L128" s="28"/>
      <c r="M128" s="134" t="s">
        <v>1</v>
      </c>
      <c r="N128" s="135" t="s">
        <v>36</v>
      </c>
      <c r="O128" s="136">
        <v>0.216</v>
      </c>
      <c r="P128" s="136">
        <f>O128*H128</f>
        <v>33.048000000000002</v>
      </c>
      <c r="Q128" s="136">
        <v>5.0000000000000001E-3</v>
      </c>
      <c r="R128" s="136">
        <f>Q128*H128</f>
        <v>0.76500000000000001</v>
      </c>
      <c r="S128" s="136">
        <v>0</v>
      </c>
      <c r="T128" s="137">
        <f>S128*H128</f>
        <v>0</v>
      </c>
      <c r="AR128" s="138" t="s">
        <v>126</v>
      </c>
      <c r="AT128" s="138" t="s">
        <v>121</v>
      </c>
      <c r="AU128" s="138" t="s">
        <v>81</v>
      </c>
      <c r="AY128" s="16" t="s">
        <v>118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6" t="s">
        <v>79</v>
      </c>
      <c r="BK128" s="139">
        <f>ROUND(I128*H128,2)</f>
        <v>0</v>
      </c>
      <c r="BL128" s="16" t="s">
        <v>126</v>
      </c>
      <c r="BM128" s="138" t="s">
        <v>247</v>
      </c>
    </row>
    <row r="129" spans="2:65" s="1" customFormat="1" ht="24.2" customHeight="1" x14ac:dyDescent="0.2">
      <c r="B129" s="127"/>
      <c r="C129" s="164" t="s">
        <v>119</v>
      </c>
      <c r="D129" s="164" t="s">
        <v>248</v>
      </c>
      <c r="E129" s="165" t="s">
        <v>249</v>
      </c>
      <c r="F129" s="166" t="s">
        <v>250</v>
      </c>
      <c r="G129" s="167" t="s">
        <v>245</v>
      </c>
      <c r="H129" s="168">
        <v>153</v>
      </c>
      <c r="I129" s="169"/>
      <c r="J129" s="169">
        <f>ROUND(I129*H129,2)</f>
        <v>0</v>
      </c>
      <c r="K129" s="166" t="s">
        <v>246</v>
      </c>
      <c r="L129" s="170"/>
      <c r="M129" s="171" t="s">
        <v>1</v>
      </c>
      <c r="N129" s="172" t="s">
        <v>36</v>
      </c>
      <c r="O129" s="136">
        <v>0</v>
      </c>
      <c r="P129" s="136">
        <f>O129*H129</f>
        <v>0</v>
      </c>
      <c r="Q129" s="136">
        <v>2.3E-2</v>
      </c>
      <c r="R129" s="136">
        <f>Q129*H129</f>
        <v>3.5190000000000001</v>
      </c>
      <c r="S129" s="136">
        <v>0</v>
      </c>
      <c r="T129" s="137">
        <f>S129*H129</f>
        <v>0</v>
      </c>
      <c r="AR129" s="138" t="s">
        <v>163</v>
      </c>
      <c r="AT129" s="138" t="s">
        <v>248</v>
      </c>
      <c r="AU129" s="138" t="s">
        <v>81</v>
      </c>
      <c r="AY129" s="16" t="s">
        <v>118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6" t="s">
        <v>79</v>
      </c>
      <c r="BK129" s="139">
        <f>ROUND(I129*H129,2)</f>
        <v>0</v>
      </c>
      <c r="BL129" s="16" t="s">
        <v>126</v>
      </c>
      <c r="BM129" s="138" t="s">
        <v>251</v>
      </c>
    </row>
    <row r="130" spans="2:65" s="11" customFormat="1" ht="22.7" customHeight="1" x14ac:dyDescent="0.2">
      <c r="B130" s="116"/>
      <c r="D130" s="117" t="s">
        <v>70</v>
      </c>
      <c r="E130" s="125" t="s">
        <v>130</v>
      </c>
      <c r="F130" s="125" t="s">
        <v>252</v>
      </c>
      <c r="J130" s="126">
        <f>BK130</f>
        <v>0</v>
      </c>
      <c r="L130" s="116"/>
      <c r="M130" s="120"/>
      <c r="P130" s="121">
        <f>SUM(P131:P134)</f>
        <v>5.6550000000000002</v>
      </c>
      <c r="R130" s="121">
        <f>SUM(R131:R134)</f>
        <v>2.109</v>
      </c>
      <c r="T130" s="122">
        <f>SUM(T131:T134)</f>
        <v>0</v>
      </c>
      <c r="AR130" s="117" t="s">
        <v>79</v>
      </c>
      <c r="AT130" s="123" t="s">
        <v>70</v>
      </c>
      <c r="AU130" s="123" t="s">
        <v>79</v>
      </c>
      <c r="AY130" s="117" t="s">
        <v>118</v>
      </c>
      <c r="BK130" s="124">
        <f>SUM(BK131:BK134)</f>
        <v>0</v>
      </c>
    </row>
    <row r="131" spans="2:65" s="1" customFormat="1" ht="24.2" customHeight="1" x14ac:dyDescent="0.2">
      <c r="B131" s="127"/>
      <c r="C131" s="128" t="s">
        <v>204</v>
      </c>
      <c r="D131" s="128" t="s">
        <v>121</v>
      </c>
      <c r="E131" s="129" t="s">
        <v>253</v>
      </c>
      <c r="F131" s="130" t="s">
        <v>254</v>
      </c>
      <c r="G131" s="131" t="s">
        <v>124</v>
      </c>
      <c r="H131" s="132">
        <v>5</v>
      </c>
      <c r="I131" s="133"/>
      <c r="J131" s="133">
        <f>ROUND(I131*H131,2)</f>
        <v>0</v>
      </c>
      <c r="K131" s="130" t="s">
        <v>125</v>
      </c>
      <c r="L131" s="28"/>
      <c r="M131" s="134" t="s">
        <v>1</v>
      </c>
      <c r="N131" s="135" t="s">
        <v>36</v>
      </c>
      <c r="O131" s="136">
        <v>1.131</v>
      </c>
      <c r="P131" s="136">
        <f>O131*H131</f>
        <v>5.6550000000000002</v>
      </c>
      <c r="Q131" s="136">
        <v>0.19536000000000001</v>
      </c>
      <c r="R131" s="136">
        <f>Q131*H131</f>
        <v>0.9768</v>
      </c>
      <c r="S131" s="136">
        <v>0</v>
      </c>
      <c r="T131" s="137">
        <f>S131*H131</f>
        <v>0</v>
      </c>
      <c r="AR131" s="138" t="s">
        <v>126</v>
      </c>
      <c r="AT131" s="138" t="s">
        <v>121</v>
      </c>
      <c r="AU131" s="138" t="s">
        <v>81</v>
      </c>
      <c r="AY131" s="16" t="s">
        <v>118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6" t="s">
        <v>79</v>
      </c>
      <c r="BK131" s="139">
        <f>ROUND(I131*H131,2)</f>
        <v>0</v>
      </c>
      <c r="BL131" s="16" t="s">
        <v>126</v>
      </c>
      <c r="BM131" s="138" t="s">
        <v>255</v>
      </c>
    </row>
    <row r="132" spans="2:65" s="1" customFormat="1" x14ac:dyDescent="0.2">
      <c r="B132" s="28"/>
      <c r="D132" s="140" t="s">
        <v>128</v>
      </c>
      <c r="F132" s="141" t="s">
        <v>256</v>
      </c>
      <c r="L132" s="28"/>
      <c r="M132" s="142"/>
      <c r="T132" s="52"/>
      <c r="AT132" s="16" t="s">
        <v>128</v>
      </c>
      <c r="AU132" s="16" t="s">
        <v>81</v>
      </c>
    </row>
    <row r="133" spans="2:65" s="1" customFormat="1" ht="16.5" customHeight="1" x14ac:dyDescent="0.2">
      <c r="B133" s="127"/>
      <c r="C133" s="164" t="s">
        <v>211</v>
      </c>
      <c r="D133" s="164" t="s">
        <v>248</v>
      </c>
      <c r="E133" s="165" t="s">
        <v>257</v>
      </c>
      <c r="F133" s="166" t="s">
        <v>258</v>
      </c>
      <c r="G133" s="167" t="s">
        <v>124</v>
      </c>
      <c r="H133" s="168">
        <v>5.0999999999999996</v>
      </c>
      <c r="I133" s="169"/>
      <c r="J133" s="169">
        <f>ROUND(I133*H133,2)</f>
        <v>0</v>
      </c>
      <c r="K133" s="166" t="s">
        <v>125</v>
      </c>
      <c r="L133" s="170"/>
      <c r="M133" s="171" t="s">
        <v>1</v>
      </c>
      <c r="N133" s="172" t="s">
        <v>36</v>
      </c>
      <c r="O133" s="136">
        <v>0</v>
      </c>
      <c r="P133" s="136">
        <f>O133*H133</f>
        <v>0</v>
      </c>
      <c r="Q133" s="136">
        <v>0.222</v>
      </c>
      <c r="R133" s="136">
        <f>Q133*H133</f>
        <v>1.1321999999999999</v>
      </c>
      <c r="S133" s="136">
        <v>0</v>
      </c>
      <c r="T133" s="137">
        <f>S133*H133</f>
        <v>0</v>
      </c>
      <c r="AR133" s="138" t="s">
        <v>163</v>
      </c>
      <c r="AT133" s="138" t="s">
        <v>248</v>
      </c>
      <c r="AU133" s="138" t="s">
        <v>81</v>
      </c>
      <c r="AY133" s="16" t="s">
        <v>118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6" t="s">
        <v>79</v>
      </c>
      <c r="BK133" s="139">
        <f>ROUND(I133*H133,2)</f>
        <v>0</v>
      </c>
      <c r="BL133" s="16" t="s">
        <v>126</v>
      </c>
      <c r="BM133" s="138" t="s">
        <v>259</v>
      </c>
    </row>
    <row r="134" spans="2:65" s="12" customFormat="1" x14ac:dyDescent="0.2">
      <c r="B134" s="143"/>
      <c r="D134" s="144" t="s">
        <v>186</v>
      </c>
      <c r="F134" s="146" t="s">
        <v>260</v>
      </c>
      <c r="H134" s="147">
        <v>5.0999999999999996</v>
      </c>
      <c r="L134" s="143"/>
      <c r="M134" s="148"/>
      <c r="T134" s="149"/>
      <c r="AT134" s="145" t="s">
        <v>186</v>
      </c>
      <c r="AU134" s="145" t="s">
        <v>81</v>
      </c>
      <c r="AV134" s="12" t="s">
        <v>81</v>
      </c>
      <c r="AW134" s="12" t="s">
        <v>3</v>
      </c>
      <c r="AX134" s="12" t="s">
        <v>79</v>
      </c>
      <c r="AY134" s="145" t="s">
        <v>118</v>
      </c>
    </row>
    <row r="135" spans="2:65" s="11" customFormat="1" ht="22.7" customHeight="1" x14ac:dyDescent="0.2">
      <c r="B135" s="116"/>
      <c r="D135" s="117" t="s">
        <v>70</v>
      </c>
      <c r="E135" s="125" t="s">
        <v>119</v>
      </c>
      <c r="F135" s="125" t="s">
        <v>120</v>
      </c>
      <c r="J135" s="126">
        <f>BK135</f>
        <v>0</v>
      </c>
      <c r="L135" s="116"/>
      <c r="M135" s="120"/>
      <c r="P135" s="121">
        <f>SUM(P136:P147)</f>
        <v>74.851959000000008</v>
      </c>
      <c r="R135" s="121">
        <f>SUM(R136:R147)</f>
        <v>0</v>
      </c>
      <c r="T135" s="122">
        <f>SUM(T136:T147)</f>
        <v>7.0352240000000004</v>
      </c>
      <c r="AR135" s="117" t="s">
        <v>79</v>
      </c>
      <c r="AT135" s="123" t="s">
        <v>70</v>
      </c>
      <c r="AU135" s="123" t="s">
        <v>79</v>
      </c>
      <c r="AY135" s="117" t="s">
        <v>118</v>
      </c>
      <c r="BK135" s="124">
        <f>SUM(BK136:BK147)</f>
        <v>0</v>
      </c>
    </row>
    <row r="136" spans="2:65" s="1" customFormat="1" ht="21.75" customHeight="1" x14ac:dyDescent="0.2">
      <c r="B136" s="127"/>
      <c r="C136" s="128" t="s">
        <v>79</v>
      </c>
      <c r="D136" s="128" t="s">
        <v>121</v>
      </c>
      <c r="E136" s="129" t="s">
        <v>261</v>
      </c>
      <c r="F136" s="130" t="s">
        <v>262</v>
      </c>
      <c r="G136" s="131" t="s">
        <v>124</v>
      </c>
      <c r="H136" s="132">
        <v>27.489000000000001</v>
      </c>
      <c r="I136" s="133"/>
      <c r="J136" s="133">
        <f>ROUND(I136*H136,2)</f>
        <v>0</v>
      </c>
      <c r="K136" s="130" t="s">
        <v>125</v>
      </c>
      <c r="L136" s="28"/>
      <c r="M136" s="134" t="s">
        <v>1</v>
      </c>
      <c r="N136" s="135" t="s">
        <v>36</v>
      </c>
      <c r="O136" s="136">
        <v>1.431</v>
      </c>
      <c r="P136" s="136">
        <f>O136*H136</f>
        <v>39.336759000000001</v>
      </c>
      <c r="Q136" s="136">
        <v>0</v>
      </c>
      <c r="R136" s="136">
        <f>Q136*H136</f>
        <v>0</v>
      </c>
      <c r="S136" s="136">
        <v>0.216</v>
      </c>
      <c r="T136" s="137">
        <f>S136*H136</f>
        <v>5.9376240000000005</v>
      </c>
      <c r="AR136" s="138" t="s">
        <v>126</v>
      </c>
      <c r="AT136" s="138" t="s">
        <v>121</v>
      </c>
      <c r="AU136" s="138" t="s">
        <v>81</v>
      </c>
      <c r="AY136" s="16" t="s">
        <v>118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6" t="s">
        <v>79</v>
      </c>
      <c r="BK136" s="139">
        <f>ROUND(I136*H136,2)</f>
        <v>0</v>
      </c>
      <c r="BL136" s="16" t="s">
        <v>126</v>
      </c>
      <c r="BM136" s="138" t="s">
        <v>263</v>
      </c>
    </row>
    <row r="137" spans="2:65" s="1" customFormat="1" x14ac:dyDescent="0.2">
      <c r="B137" s="28"/>
      <c r="D137" s="140" t="s">
        <v>128</v>
      </c>
      <c r="F137" s="141" t="s">
        <v>264</v>
      </c>
      <c r="L137" s="28"/>
      <c r="M137" s="142"/>
      <c r="T137" s="52"/>
      <c r="AT137" s="16" t="s">
        <v>128</v>
      </c>
      <c r="AU137" s="16" t="s">
        <v>81</v>
      </c>
    </row>
    <row r="138" spans="2:65" s="12" customFormat="1" x14ac:dyDescent="0.2">
      <c r="B138" s="143"/>
      <c r="D138" s="144" t="s">
        <v>186</v>
      </c>
      <c r="E138" s="145" t="s">
        <v>1</v>
      </c>
      <c r="F138" s="146" t="s">
        <v>265</v>
      </c>
      <c r="H138" s="147">
        <v>27.489000000000001</v>
      </c>
      <c r="L138" s="143"/>
      <c r="M138" s="148"/>
      <c r="T138" s="149"/>
      <c r="AT138" s="145" t="s">
        <v>186</v>
      </c>
      <c r="AU138" s="145" t="s">
        <v>81</v>
      </c>
      <c r="AV138" s="12" t="s">
        <v>81</v>
      </c>
      <c r="AW138" s="12" t="s">
        <v>28</v>
      </c>
      <c r="AX138" s="12" t="s">
        <v>71</v>
      </c>
      <c r="AY138" s="145" t="s">
        <v>118</v>
      </c>
    </row>
    <row r="139" spans="2:65" s="13" customFormat="1" x14ac:dyDescent="0.2">
      <c r="B139" s="150"/>
      <c r="D139" s="144" t="s">
        <v>186</v>
      </c>
      <c r="E139" s="151" t="s">
        <v>1</v>
      </c>
      <c r="F139" s="152" t="s">
        <v>188</v>
      </c>
      <c r="H139" s="153">
        <v>27.489000000000001</v>
      </c>
      <c r="L139" s="150"/>
      <c r="M139" s="154"/>
      <c r="T139" s="155"/>
      <c r="AT139" s="151" t="s">
        <v>186</v>
      </c>
      <c r="AU139" s="151" t="s">
        <v>81</v>
      </c>
      <c r="AV139" s="13" t="s">
        <v>126</v>
      </c>
      <c r="AW139" s="13" t="s">
        <v>28</v>
      </c>
      <c r="AX139" s="13" t="s">
        <v>79</v>
      </c>
      <c r="AY139" s="151" t="s">
        <v>118</v>
      </c>
    </row>
    <row r="140" spans="2:65" s="1" customFormat="1" ht="16.5" customHeight="1" x14ac:dyDescent="0.2">
      <c r="B140" s="127"/>
      <c r="C140" s="128" t="s">
        <v>81</v>
      </c>
      <c r="D140" s="128" t="s">
        <v>121</v>
      </c>
      <c r="E140" s="129" t="s">
        <v>266</v>
      </c>
      <c r="F140" s="130" t="s">
        <v>267</v>
      </c>
      <c r="G140" s="131" t="s">
        <v>124</v>
      </c>
      <c r="H140" s="132">
        <v>78.400000000000006</v>
      </c>
      <c r="I140" s="133"/>
      <c r="J140" s="133">
        <f>ROUND(I140*H140,2)</f>
        <v>0</v>
      </c>
      <c r="K140" s="130" t="s">
        <v>125</v>
      </c>
      <c r="L140" s="28"/>
      <c r="M140" s="134" t="s">
        <v>1</v>
      </c>
      <c r="N140" s="135" t="s">
        <v>36</v>
      </c>
      <c r="O140" s="136">
        <v>0.18</v>
      </c>
      <c r="P140" s="136">
        <f>O140*H140</f>
        <v>14.112</v>
      </c>
      <c r="Q140" s="136">
        <v>0</v>
      </c>
      <c r="R140" s="136">
        <f>Q140*H140</f>
        <v>0</v>
      </c>
      <c r="S140" s="136">
        <v>1.4E-2</v>
      </c>
      <c r="T140" s="137">
        <f>S140*H140</f>
        <v>1.0976000000000001</v>
      </c>
      <c r="AR140" s="138" t="s">
        <v>126</v>
      </c>
      <c r="AT140" s="138" t="s">
        <v>121</v>
      </c>
      <c r="AU140" s="138" t="s">
        <v>81</v>
      </c>
      <c r="AY140" s="16" t="s">
        <v>118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6" t="s">
        <v>79</v>
      </c>
      <c r="BK140" s="139">
        <f>ROUND(I140*H140,2)</f>
        <v>0</v>
      </c>
      <c r="BL140" s="16" t="s">
        <v>126</v>
      </c>
      <c r="BM140" s="138" t="s">
        <v>268</v>
      </c>
    </row>
    <row r="141" spans="2:65" s="1" customFormat="1" x14ac:dyDescent="0.2">
      <c r="B141" s="28"/>
      <c r="D141" s="140" t="s">
        <v>128</v>
      </c>
      <c r="F141" s="141" t="s">
        <v>269</v>
      </c>
      <c r="L141" s="28"/>
      <c r="M141" s="142"/>
      <c r="T141" s="52"/>
      <c r="AT141" s="16" t="s">
        <v>128</v>
      </c>
      <c r="AU141" s="16" t="s">
        <v>81</v>
      </c>
    </row>
    <row r="142" spans="2:65" s="12" customFormat="1" x14ac:dyDescent="0.2">
      <c r="B142" s="143"/>
      <c r="D142" s="144" t="s">
        <v>186</v>
      </c>
      <c r="E142" s="145" t="s">
        <v>1</v>
      </c>
      <c r="F142" s="146" t="s">
        <v>270</v>
      </c>
      <c r="H142" s="147">
        <v>78.400000000000006</v>
      </c>
      <c r="L142" s="143"/>
      <c r="M142" s="148"/>
      <c r="T142" s="149"/>
      <c r="AT142" s="145" t="s">
        <v>186</v>
      </c>
      <c r="AU142" s="145" t="s">
        <v>81</v>
      </c>
      <c r="AV142" s="12" t="s">
        <v>81</v>
      </c>
      <c r="AW142" s="12" t="s">
        <v>28</v>
      </c>
      <c r="AX142" s="12" t="s">
        <v>71</v>
      </c>
      <c r="AY142" s="145" t="s">
        <v>118</v>
      </c>
    </row>
    <row r="143" spans="2:65" s="13" customFormat="1" x14ac:dyDescent="0.2">
      <c r="B143" s="150"/>
      <c r="D143" s="144" t="s">
        <v>186</v>
      </c>
      <c r="E143" s="151" t="s">
        <v>1</v>
      </c>
      <c r="F143" s="152" t="s">
        <v>188</v>
      </c>
      <c r="H143" s="153">
        <v>78.400000000000006</v>
      </c>
      <c r="L143" s="150"/>
      <c r="M143" s="154"/>
      <c r="T143" s="155"/>
      <c r="AT143" s="151" t="s">
        <v>186</v>
      </c>
      <c r="AU143" s="151" t="s">
        <v>81</v>
      </c>
      <c r="AV143" s="13" t="s">
        <v>126</v>
      </c>
      <c r="AW143" s="13" t="s">
        <v>28</v>
      </c>
      <c r="AX143" s="13" t="s">
        <v>79</v>
      </c>
      <c r="AY143" s="151" t="s">
        <v>118</v>
      </c>
    </row>
    <row r="144" spans="2:65" s="1" customFormat="1" ht="24.2" customHeight="1" x14ac:dyDescent="0.2">
      <c r="B144" s="127"/>
      <c r="C144" s="128" t="s">
        <v>148</v>
      </c>
      <c r="D144" s="128" t="s">
        <v>121</v>
      </c>
      <c r="E144" s="129" t="s">
        <v>122</v>
      </c>
      <c r="F144" s="130" t="s">
        <v>123</v>
      </c>
      <c r="G144" s="131" t="s">
        <v>124</v>
      </c>
      <c r="H144" s="132">
        <v>78.400000000000006</v>
      </c>
      <c r="I144" s="133"/>
      <c r="J144" s="133">
        <f>ROUND(I144*H144,2)</f>
        <v>0</v>
      </c>
      <c r="K144" s="130" t="s">
        <v>125</v>
      </c>
      <c r="L144" s="28"/>
      <c r="M144" s="134" t="s">
        <v>1</v>
      </c>
      <c r="N144" s="135" t="s">
        <v>36</v>
      </c>
      <c r="O144" s="136">
        <v>0.27300000000000002</v>
      </c>
      <c r="P144" s="136">
        <f>O144*H144</f>
        <v>21.403200000000002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126</v>
      </c>
      <c r="AT144" s="138" t="s">
        <v>121</v>
      </c>
      <c r="AU144" s="138" t="s">
        <v>81</v>
      </c>
      <c r="AY144" s="16" t="s">
        <v>118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6" t="s">
        <v>79</v>
      </c>
      <c r="BK144" s="139">
        <f>ROUND(I144*H144,2)</f>
        <v>0</v>
      </c>
      <c r="BL144" s="16" t="s">
        <v>126</v>
      </c>
      <c r="BM144" s="138" t="s">
        <v>271</v>
      </c>
    </row>
    <row r="145" spans="2:65" s="1" customFormat="1" x14ac:dyDescent="0.2">
      <c r="B145" s="28"/>
      <c r="D145" s="140" t="s">
        <v>128</v>
      </c>
      <c r="F145" s="141" t="s">
        <v>129</v>
      </c>
      <c r="L145" s="28"/>
      <c r="M145" s="142"/>
      <c r="T145" s="52"/>
      <c r="AT145" s="16" t="s">
        <v>128</v>
      </c>
      <c r="AU145" s="16" t="s">
        <v>81</v>
      </c>
    </row>
    <row r="146" spans="2:65" s="12" customFormat="1" x14ac:dyDescent="0.2">
      <c r="B146" s="143"/>
      <c r="D146" s="144" t="s">
        <v>186</v>
      </c>
      <c r="E146" s="145" t="s">
        <v>1</v>
      </c>
      <c r="F146" s="146" t="s">
        <v>272</v>
      </c>
      <c r="H146" s="147">
        <v>78.400000000000006</v>
      </c>
      <c r="L146" s="143"/>
      <c r="M146" s="148"/>
      <c r="T146" s="149"/>
      <c r="AT146" s="145" t="s">
        <v>186</v>
      </c>
      <c r="AU146" s="145" t="s">
        <v>81</v>
      </c>
      <c r="AV146" s="12" t="s">
        <v>81</v>
      </c>
      <c r="AW146" s="12" t="s">
        <v>28</v>
      </c>
      <c r="AX146" s="12" t="s">
        <v>71</v>
      </c>
      <c r="AY146" s="145" t="s">
        <v>118</v>
      </c>
    </row>
    <row r="147" spans="2:65" s="13" customFormat="1" x14ac:dyDescent="0.2">
      <c r="B147" s="150"/>
      <c r="D147" s="144" t="s">
        <v>186</v>
      </c>
      <c r="E147" s="151" t="s">
        <v>1</v>
      </c>
      <c r="F147" s="152" t="s">
        <v>188</v>
      </c>
      <c r="H147" s="153">
        <v>78.400000000000006</v>
      </c>
      <c r="L147" s="150"/>
      <c r="M147" s="154"/>
      <c r="T147" s="155"/>
      <c r="AT147" s="151" t="s">
        <v>186</v>
      </c>
      <c r="AU147" s="151" t="s">
        <v>81</v>
      </c>
      <c r="AV147" s="13" t="s">
        <v>126</v>
      </c>
      <c r="AW147" s="13" t="s">
        <v>28</v>
      </c>
      <c r="AX147" s="13" t="s">
        <v>79</v>
      </c>
      <c r="AY147" s="151" t="s">
        <v>118</v>
      </c>
    </row>
    <row r="148" spans="2:65" s="11" customFormat="1" ht="22.7" customHeight="1" x14ac:dyDescent="0.2">
      <c r="B148" s="116"/>
      <c r="D148" s="117" t="s">
        <v>70</v>
      </c>
      <c r="E148" s="125" t="s">
        <v>168</v>
      </c>
      <c r="F148" s="125" t="s">
        <v>169</v>
      </c>
      <c r="J148" s="126">
        <f>BK148</f>
        <v>0</v>
      </c>
      <c r="L148" s="116"/>
      <c r="M148" s="120"/>
      <c r="P148" s="121">
        <f>SUM(P149:P158)</f>
        <v>10.446975</v>
      </c>
      <c r="R148" s="121">
        <f>SUM(R149:R158)</f>
        <v>0</v>
      </c>
      <c r="T148" s="122">
        <f>SUM(T149:T158)</f>
        <v>0</v>
      </c>
      <c r="AR148" s="117" t="s">
        <v>79</v>
      </c>
      <c r="AT148" s="123" t="s">
        <v>70</v>
      </c>
      <c r="AU148" s="123" t="s">
        <v>79</v>
      </c>
      <c r="AY148" s="117" t="s">
        <v>118</v>
      </c>
      <c r="BK148" s="124">
        <f>SUM(BK149:BK158)</f>
        <v>0</v>
      </c>
    </row>
    <row r="149" spans="2:65" s="1" customFormat="1" ht="24.2" customHeight="1" x14ac:dyDescent="0.2">
      <c r="B149" s="127"/>
      <c r="C149" s="128" t="s">
        <v>139</v>
      </c>
      <c r="D149" s="128" t="s">
        <v>121</v>
      </c>
      <c r="E149" s="129" t="s">
        <v>171</v>
      </c>
      <c r="F149" s="130" t="s">
        <v>172</v>
      </c>
      <c r="G149" s="131" t="s">
        <v>173</v>
      </c>
      <c r="H149" s="132">
        <v>7.0350000000000001</v>
      </c>
      <c r="I149" s="133"/>
      <c r="J149" s="133">
        <f>ROUND(I149*H149,2)</f>
        <v>0</v>
      </c>
      <c r="K149" s="130" t="s">
        <v>125</v>
      </c>
      <c r="L149" s="28"/>
      <c r="M149" s="134" t="s">
        <v>1</v>
      </c>
      <c r="N149" s="135" t="s">
        <v>36</v>
      </c>
      <c r="O149" s="136">
        <v>1.1679999999999999</v>
      </c>
      <c r="P149" s="136">
        <f>O149*H149</f>
        <v>8.2168799999999997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AR149" s="138" t="s">
        <v>126</v>
      </c>
      <c r="AT149" s="138" t="s">
        <v>121</v>
      </c>
      <c r="AU149" s="138" t="s">
        <v>81</v>
      </c>
      <c r="AY149" s="16" t="s">
        <v>118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6" t="s">
        <v>79</v>
      </c>
      <c r="BK149" s="139">
        <f>ROUND(I149*H149,2)</f>
        <v>0</v>
      </c>
      <c r="BL149" s="16" t="s">
        <v>126</v>
      </c>
      <c r="BM149" s="138" t="s">
        <v>273</v>
      </c>
    </row>
    <row r="150" spans="2:65" s="1" customFormat="1" x14ac:dyDescent="0.2">
      <c r="B150" s="28"/>
      <c r="D150" s="140" t="s">
        <v>128</v>
      </c>
      <c r="F150" s="141" t="s">
        <v>175</v>
      </c>
      <c r="L150" s="28"/>
      <c r="M150" s="142"/>
      <c r="T150" s="52"/>
      <c r="AT150" s="16" t="s">
        <v>128</v>
      </c>
      <c r="AU150" s="16" t="s">
        <v>81</v>
      </c>
    </row>
    <row r="151" spans="2:65" s="1" customFormat="1" ht="24.2" customHeight="1" x14ac:dyDescent="0.2">
      <c r="B151" s="127"/>
      <c r="C151" s="128" t="s">
        <v>126</v>
      </c>
      <c r="D151" s="128" t="s">
        <v>121</v>
      </c>
      <c r="E151" s="129" t="s">
        <v>177</v>
      </c>
      <c r="F151" s="130" t="s">
        <v>178</v>
      </c>
      <c r="G151" s="131" t="s">
        <v>173</v>
      </c>
      <c r="H151" s="132">
        <v>7.0350000000000001</v>
      </c>
      <c r="I151" s="133"/>
      <c r="J151" s="133">
        <f>ROUND(I151*H151,2)</f>
        <v>0</v>
      </c>
      <c r="K151" s="130" t="s">
        <v>125</v>
      </c>
      <c r="L151" s="28"/>
      <c r="M151" s="134" t="s">
        <v>1</v>
      </c>
      <c r="N151" s="135" t="s">
        <v>36</v>
      </c>
      <c r="O151" s="136">
        <v>0.125</v>
      </c>
      <c r="P151" s="136">
        <f>O151*H151</f>
        <v>0.87937500000000002</v>
      </c>
      <c r="Q151" s="136">
        <v>0</v>
      </c>
      <c r="R151" s="136">
        <f>Q151*H151</f>
        <v>0</v>
      </c>
      <c r="S151" s="136">
        <v>0</v>
      </c>
      <c r="T151" s="137">
        <f>S151*H151</f>
        <v>0</v>
      </c>
      <c r="AR151" s="138" t="s">
        <v>126</v>
      </c>
      <c r="AT151" s="138" t="s">
        <v>121</v>
      </c>
      <c r="AU151" s="138" t="s">
        <v>81</v>
      </c>
      <c r="AY151" s="16" t="s">
        <v>118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6" t="s">
        <v>79</v>
      </c>
      <c r="BK151" s="139">
        <f>ROUND(I151*H151,2)</f>
        <v>0</v>
      </c>
      <c r="BL151" s="16" t="s">
        <v>126</v>
      </c>
      <c r="BM151" s="138" t="s">
        <v>274</v>
      </c>
    </row>
    <row r="152" spans="2:65" s="1" customFormat="1" x14ac:dyDescent="0.2">
      <c r="B152" s="28"/>
      <c r="D152" s="140" t="s">
        <v>128</v>
      </c>
      <c r="F152" s="141" t="s">
        <v>180</v>
      </c>
      <c r="L152" s="28"/>
      <c r="M152" s="142"/>
      <c r="T152" s="52"/>
      <c r="AT152" s="16" t="s">
        <v>128</v>
      </c>
      <c r="AU152" s="16" t="s">
        <v>81</v>
      </c>
    </row>
    <row r="153" spans="2:65" s="1" customFormat="1" ht="24.2" customHeight="1" x14ac:dyDescent="0.2">
      <c r="B153" s="127"/>
      <c r="C153" s="128" t="s">
        <v>130</v>
      </c>
      <c r="D153" s="128" t="s">
        <v>121</v>
      </c>
      <c r="E153" s="129" t="s">
        <v>182</v>
      </c>
      <c r="F153" s="130" t="s">
        <v>183</v>
      </c>
      <c r="G153" s="131" t="s">
        <v>173</v>
      </c>
      <c r="H153" s="132">
        <v>225.12</v>
      </c>
      <c r="I153" s="133"/>
      <c r="J153" s="133">
        <f>ROUND(I153*H153,2)</f>
        <v>0</v>
      </c>
      <c r="K153" s="130" t="s">
        <v>125</v>
      </c>
      <c r="L153" s="28"/>
      <c r="M153" s="134" t="s">
        <v>1</v>
      </c>
      <c r="N153" s="135" t="s">
        <v>36</v>
      </c>
      <c r="O153" s="136">
        <v>6.0000000000000001E-3</v>
      </c>
      <c r="P153" s="136">
        <f>O153*H153</f>
        <v>1.3507200000000001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126</v>
      </c>
      <c r="AT153" s="138" t="s">
        <v>121</v>
      </c>
      <c r="AU153" s="138" t="s">
        <v>81</v>
      </c>
      <c r="AY153" s="16" t="s">
        <v>118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6" t="s">
        <v>79</v>
      </c>
      <c r="BK153" s="139">
        <f>ROUND(I153*H153,2)</f>
        <v>0</v>
      </c>
      <c r="BL153" s="16" t="s">
        <v>126</v>
      </c>
      <c r="BM153" s="138" t="s">
        <v>275</v>
      </c>
    </row>
    <row r="154" spans="2:65" s="1" customFormat="1" x14ac:dyDescent="0.2">
      <c r="B154" s="28"/>
      <c r="D154" s="140" t="s">
        <v>128</v>
      </c>
      <c r="F154" s="141" t="s">
        <v>185</v>
      </c>
      <c r="L154" s="28"/>
      <c r="M154" s="142"/>
      <c r="T154" s="52"/>
      <c r="AT154" s="16" t="s">
        <v>128</v>
      </c>
      <c r="AU154" s="16" t="s">
        <v>81</v>
      </c>
    </row>
    <row r="155" spans="2:65" s="12" customFormat="1" x14ac:dyDescent="0.2">
      <c r="B155" s="143"/>
      <c r="D155" s="144" t="s">
        <v>186</v>
      </c>
      <c r="E155" s="145" t="s">
        <v>1</v>
      </c>
      <c r="F155" s="146" t="s">
        <v>276</v>
      </c>
      <c r="H155" s="147">
        <v>225.12</v>
      </c>
      <c r="L155" s="143"/>
      <c r="M155" s="148"/>
      <c r="T155" s="149"/>
      <c r="AT155" s="145" t="s">
        <v>186</v>
      </c>
      <c r="AU155" s="145" t="s">
        <v>81</v>
      </c>
      <c r="AV155" s="12" t="s">
        <v>81</v>
      </c>
      <c r="AW155" s="12" t="s">
        <v>28</v>
      </c>
      <c r="AX155" s="12" t="s">
        <v>71</v>
      </c>
      <c r="AY155" s="145" t="s">
        <v>118</v>
      </c>
    </row>
    <row r="156" spans="2:65" s="13" customFormat="1" x14ac:dyDescent="0.2">
      <c r="B156" s="150"/>
      <c r="D156" s="144" t="s">
        <v>186</v>
      </c>
      <c r="E156" s="151" t="s">
        <v>1</v>
      </c>
      <c r="F156" s="152" t="s">
        <v>188</v>
      </c>
      <c r="H156" s="153">
        <v>225.12</v>
      </c>
      <c r="L156" s="150"/>
      <c r="M156" s="154"/>
      <c r="T156" s="155"/>
      <c r="AT156" s="151" t="s">
        <v>186</v>
      </c>
      <c r="AU156" s="151" t="s">
        <v>81</v>
      </c>
      <c r="AV156" s="13" t="s">
        <v>126</v>
      </c>
      <c r="AW156" s="13" t="s">
        <v>28</v>
      </c>
      <c r="AX156" s="13" t="s">
        <v>79</v>
      </c>
      <c r="AY156" s="151" t="s">
        <v>118</v>
      </c>
    </row>
    <row r="157" spans="2:65" s="1" customFormat="1" ht="33" customHeight="1" x14ac:dyDescent="0.2">
      <c r="B157" s="127"/>
      <c r="C157" s="128" t="s">
        <v>181</v>
      </c>
      <c r="D157" s="128" t="s">
        <v>121</v>
      </c>
      <c r="E157" s="129" t="s">
        <v>277</v>
      </c>
      <c r="F157" s="130" t="s">
        <v>278</v>
      </c>
      <c r="G157" s="131" t="s">
        <v>173</v>
      </c>
      <c r="H157" s="132">
        <v>7.0350000000000001</v>
      </c>
      <c r="I157" s="133"/>
      <c r="J157" s="133">
        <f>ROUND(I157*H157,2)</f>
        <v>0</v>
      </c>
      <c r="K157" s="130" t="s">
        <v>125</v>
      </c>
      <c r="L157" s="28"/>
      <c r="M157" s="134" t="s">
        <v>1</v>
      </c>
      <c r="N157" s="135" t="s">
        <v>36</v>
      </c>
      <c r="O157" s="136">
        <v>0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AR157" s="138" t="s">
        <v>126</v>
      </c>
      <c r="AT157" s="138" t="s">
        <v>121</v>
      </c>
      <c r="AU157" s="138" t="s">
        <v>81</v>
      </c>
      <c r="AY157" s="16" t="s">
        <v>118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6" t="s">
        <v>79</v>
      </c>
      <c r="BK157" s="139">
        <f>ROUND(I157*H157,2)</f>
        <v>0</v>
      </c>
      <c r="BL157" s="16" t="s">
        <v>126</v>
      </c>
      <c r="BM157" s="138" t="s">
        <v>279</v>
      </c>
    </row>
    <row r="158" spans="2:65" s="1" customFormat="1" x14ac:dyDescent="0.2">
      <c r="B158" s="28"/>
      <c r="D158" s="140" t="s">
        <v>128</v>
      </c>
      <c r="F158" s="141" t="s">
        <v>280</v>
      </c>
      <c r="L158" s="28"/>
      <c r="M158" s="142"/>
      <c r="T158" s="52"/>
      <c r="AT158" s="16" t="s">
        <v>128</v>
      </c>
      <c r="AU158" s="16" t="s">
        <v>81</v>
      </c>
    </row>
    <row r="159" spans="2:65" s="11" customFormat="1" ht="22.7" customHeight="1" x14ac:dyDescent="0.2">
      <c r="B159" s="116"/>
      <c r="D159" s="117" t="s">
        <v>70</v>
      </c>
      <c r="E159" s="125" t="s">
        <v>194</v>
      </c>
      <c r="F159" s="125" t="s">
        <v>195</v>
      </c>
      <c r="J159" s="126">
        <f>BK159</f>
        <v>0</v>
      </c>
      <c r="L159" s="116"/>
      <c r="M159" s="120"/>
      <c r="P159" s="121">
        <f>SUM(P160:P161)</f>
        <v>5.4724079999999997</v>
      </c>
      <c r="R159" s="121">
        <f>SUM(R160:R161)</f>
        <v>0</v>
      </c>
      <c r="T159" s="122">
        <f>SUM(T160:T161)</f>
        <v>0</v>
      </c>
      <c r="AR159" s="117" t="s">
        <v>79</v>
      </c>
      <c r="AT159" s="123" t="s">
        <v>70</v>
      </c>
      <c r="AU159" s="123" t="s">
        <v>79</v>
      </c>
      <c r="AY159" s="117" t="s">
        <v>118</v>
      </c>
      <c r="BK159" s="124">
        <f>SUM(BK160:BK161)</f>
        <v>0</v>
      </c>
    </row>
    <row r="160" spans="2:65" s="1" customFormat="1" ht="16.5" customHeight="1" x14ac:dyDescent="0.2">
      <c r="B160" s="127"/>
      <c r="C160" s="128" t="s">
        <v>8</v>
      </c>
      <c r="D160" s="128" t="s">
        <v>121</v>
      </c>
      <c r="E160" s="129" t="s">
        <v>197</v>
      </c>
      <c r="F160" s="130" t="s">
        <v>195</v>
      </c>
      <c r="G160" s="131" t="s">
        <v>173</v>
      </c>
      <c r="H160" s="132">
        <v>6.3929999999999998</v>
      </c>
      <c r="I160" s="133"/>
      <c r="J160" s="133">
        <f>ROUND(I160*H160,2)</f>
        <v>0</v>
      </c>
      <c r="K160" s="130" t="s">
        <v>125</v>
      </c>
      <c r="L160" s="28"/>
      <c r="M160" s="134" t="s">
        <v>1</v>
      </c>
      <c r="N160" s="135" t="s">
        <v>36</v>
      </c>
      <c r="O160" s="136">
        <v>0.85599999999999998</v>
      </c>
      <c r="P160" s="136">
        <f>O160*H160</f>
        <v>5.4724079999999997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126</v>
      </c>
      <c r="AT160" s="138" t="s">
        <v>121</v>
      </c>
      <c r="AU160" s="138" t="s">
        <v>81</v>
      </c>
      <c r="AY160" s="16" t="s">
        <v>118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6" t="s">
        <v>79</v>
      </c>
      <c r="BK160" s="139">
        <f>ROUND(I160*H160,2)</f>
        <v>0</v>
      </c>
      <c r="BL160" s="16" t="s">
        <v>126</v>
      </c>
      <c r="BM160" s="138" t="s">
        <v>281</v>
      </c>
    </row>
    <row r="161" spans="2:65" s="1" customFormat="1" x14ac:dyDescent="0.2">
      <c r="B161" s="28"/>
      <c r="D161" s="140" t="s">
        <v>128</v>
      </c>
      <c r="F161" s="141" t="s">
        <v>199</v>
      </c>
      <c r="L161" s="28"/>
      <c r="M161" s="142"/>
      <c r="T161" s="52"/>
      <c r="AT161" s="16" t="s">
        <v>128</v>
      </c>
      <c r="AU161" s="16" t="s">
        <v>81</v>
      </c>
    </row>
    <row r="162" spans="2:65" s="11" customFormat="1" ht="26.1" customHeight="1" x14ac:dyDescent="0.2">
      <c r="B162" s="116"/>
      <c r="D162" s="117" t="s">
        <v>70</v>
      </c>
      <c r="E162" s="118" t="s">
        <v>222</v>
      </c>
      <c r="F162" s="118" t="s">
        <v>223</v>
      </c>
      <c r="J162" s="119">
        <f>BK162</f>
        <v>0</v>
      </c>
      <c r="L162" s="116"/>
      <c r="M162" s="120"/>
      <c r="P162" s="121">
        <f>P163+P166</f>
        <v>0</v>
      </c>
      <c r="R162" s="121">
        <f>R163+R166</f>
        <v>0</v>
      </c>
      <c r="T162" s="122">
        <f>T163+T166</f>
        <v>0</v>
      </c>
      <c r="AR162" s="117" t="s">
        <v>130</v>
      </c>
      <c r="AT162" s="123" t="s">
        <v>70</v>
      </c>
      <c r="AU162" s="123" t="s">
        <v>71</v>
      </c>
      <c r="AY162" s="117" t="s">
        <v>118</v>
      </c>
      <c r="BK162" s="124">
        <f>BK163+BK166</f>
        <v>0</v>
      </c>
    </row>
    <row r="163" spans="2:65" s="11" customFormat="1" ht="22.7" customHeight="1" x14ac:dyDescent="0.2">
      <c r="B163" s="116"/>
      <c r="D163" s="117" t="s">
        <v>70</v>
      </c>
      <c r="E163" s="125" t="s">
        <v>224</v>
      </c>
      <c r="F163" s="125" t="s">
        <v>225</v>
      </c>
      <c r="J163" s="126">
        <f>BK163</f>
        <v>0</v>
      </c>
      <c r="L163" s="116"/>
      <c r="M163" s="120"/>
      <c r="P163" s="121">
        <f>SUM(P164:P165)</f>
        <v>0</v>
      </c>
      <c r="R163" s="121">
        <f>SUM(R164:R165)</f>
        <v>0</v>
      </c>
      <c r="T163" s="122">
        <f>SUM(T164:T165)</f>
        <v>0</v>
      </c>
      <c r="AR163" s="117" t="s">
        <v>130</v>
      </c>
      <c r="AT163" s="123" t="s">
        <v>70</v>
      </c>
      <c r="AU163" s="123" t="s">
        <v>79</v>
      </c>
      <c r="AY163" s="117" t="s">
        <v>118</v>
      </c>
      <c r="BK163" s="124">
        <f>SUM(BK164:BK165)</f>
        <v>0</v>
      </c>
    </row>
    <row r="164" spans="2:65" s="1" customFormat="1" ht="16.5" customHeight="1" x14ac:dyDescent="0.2">
      <c r="B164" s="127"/>
      <c r="C164" s="128" t="s">
        <v>170</v>
      </c>
      <c r="D164" s="128" t="s">
        <v>121</v>
      </c>
      <c r="E164" s="129" t="s">
        <v>227</v>
      </c>
      <c r="F164" s="130" t="s">
        <v>225</v>
      </c>
      <c r="G164" s="131" t="s">
        <v>228</v>
      </c>
      <c r="H164" s="132">
        <v>1</v>
      </c>
      <c r="I164" s="133"/>
      <c r="J164" s="133">
        <f>ROUND(I164*H164,2)</f>
        <v>0</v>
      </c>
      <c r="K164" s="130" t="s">
        <v>125</v>
      </c>
      <c r="L164" s="28"/>
      <c r="M164" s="134" t="s">
        <v>1</v>
      </c>
      <c r="N164" s="135" t="s">
        <v>36</v>
      </c>
      <c r="O164" s="136">
        <v>0</v>
      </c>
      <c r="P164" s="136">
        <f>O164*H164</f>
        <v>0</v>
      </c>
      <c r="Q164" s="136">
        <v>0</v>
      </c>
      <c r="R164" s="136">
        <f>Q164*H164</f>
        <v>0</v>
      </c>
      <c r="S164" s="136">
        <v>0</v>
      </c>
      <c r="T164" s="137">
        <f>S164*H164</f>
        <v>0</v>
      </c>
      <c r="AR164" s="138" t="s">
        <v>229</v>
      </c>
      <c r="AT164" s="138" t="s">
        <v>121</v>
      </c>
      <c r="AU164" s="138" t="s">
        <v>81</v>
      </c>
      <c r="AY164" s="16" t="s">
        <v>118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6" t="s">
        <v>79</v>
      </c>
      <c r="BK164" s="139">
        <f>ROUND(I164*H164,2)</f>
        <v>0</v>
      </c>
      <c r="BL164" s="16" t="s">
        <v>229</v>
      </c>
      <c r="BM164" s="138" t="s">
        <v>282</v>
      </c>
    </row>
    <row r="165" spans="2:65" s="1" customFormat="1" x14ac:dyDescent="0.2">
      <c r="B165" s="28"/>
      <c r="D165" s="140" t="s">
        <v>128</v>
      </c>
      <c r="F165" s="141" t="s">
        <v>231</v>
      </c>
      <c r="L165" s="28"/>
      <c r="M165" s="142"/>
      <c r="T165" s="52"/>
      <c r="AT165" s="16" t="s">
        <v>128</v>
      </c>
      <c r="AU165" s="16" t="s">
        <v>81</v>
      </c>
    </row>
    <row r="166" spans="2:65" s="11" customFormat="1" ht="22.7" customHeight="1" x14ac:dyDescent="0.2">
      <c r="B166" s="116"/>
      <c r="D166" s="117" t="s">
        <v>70</v>
      </c>
      <c r="E166" s="125" t="s">
        <v>232</v>
      </c>
      <c r="F166" s="125" t="s">
        <v>233</v>
      </c>
      <c r="J166" s="126">
        <f>BK166</f>
        <v>0</v>
      </c>
      <c r="L166" s="116"/>
      <c r="M166" s="120"/>
      <c r="P166" s="121">
        <f>SUM(P167:P168)</f>
        <v>0</v>
      </c>
      <c r="R166" s="121">
        <f>SUM(R167:R168)</f>
        <v>0</v>
      </c>
      <c r="T166" s="122">
        <f>SUM(T167:T168)</f>
        <v>0</v>
      </c>
      <c r="AR166" s="117" t="s">
        <v>130</v>
      </c>
      <c r="AT166" s="123" t="s">
        <v>70</v>
      </c>
      <c r="AU166" s="123" t="s">
        <v>79</v>
      </c>
      <c r="AY166" s="117" t="s">
        <v>118</v>
      </c>
      <c r="BK166" s="124">
        <f>SUM(BK167:BK168)</f>
        <v>0</v>
      </c>
    </row>
    <row r="167" spans="2:65" s="1" customFormat="1" ht="16.5" customHeight="1" x14ac:dyDescent="0.2">
      <c r="B167" s="127"/>
      <c r="C167" s="128" t="s">
        <v>176</v>
      </c>
      <c r="D167" s="128" t="s">
        <v>121</v>
      </c>
      <c r="E167" s="129" t="s">
        <v>235</v>
      </c>
      <c r="F167" s="130" t="s">
        <v>236</v>
      </c>
      <c r="G167" s="131" t="s">
        <v>228</v>
      </c>
      <c r="H167" s="132">
        <v>1</v>
      </c>
      <c r="I167" s="133"/>
      <c r="J167" s="133">
        <f>ROUND(I167*H167,2)</f>
        <v>0</v>
      </c>
      <c r="K167" s="130" t="s">
        <v>125</v>
      </c>
      <c r="L167" s="28"/>
      <c r="M167" s="134" t="s">
        <v>1</v>
      </c>
      <c r="N167" s="135" t="s">
        <v>36</v>
      </c>
      <c r="O167" s="136">
        <v>0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AR167" s="138" t="s">
        <v>229</v>
      </c>
      <c r="AT167" s="138" t="s">
        <v>121</v>
      </c>
      <c r="AU167" s="138" t="s">
        <v>81</v>
      </c>
      <c r="AY167" s="16" t="s">
        <v>118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6" t="s">
        <v>79</v>
      </c>
      <c r="BK167" s="139">
        <f>ROUND(I167*H167,2)</f>
        <v>0</v>
      </c>
      <c r="BL167" s="16" t="s">
        <v>229</v>
      </c>
      <c r="BM167" s="138" t="s">
        <v>283</v>
      </c>
    </row>
    <row r="168" spans="2:65" s="1" customFormat="1" x14ac:dyDescent="0.2">
      <c r="B168" s="28"/>
      <c r="D168" s="140" t="s">
        <v>128</v>
      </c>
      <c r="F168" s="141" t="s">
        <v>238</v>
      </c>
      <c r="L168" s="28"/>
      <c r="M168" s="161"/>
      <c r="N168" s="162"/>
      <c r="O168" s="162"/>
      <c r="P168" s="162"/>
      <c r="Q168" s="162"/>
      <c r="R168" s="162"/>
      <c r="S168" s="162"/>
      <c r="T168" s="163"/>
      <c r="AT168" s="16" t="s">
        <v>128</v>
      </c>
      <c r="AU168" s="16" t="s">
        <v>81</v>
      </c>
    </row>
    <row r="169" spans="2:65" s="1" customFormat="1" ht="6.95" customHeight="1" x14ac:dyDescent="0.2">
      <c r="B169" s="40"/>
      <c r="C169" s="41"/>
      <c r="D169" s="41"/>
      <c r="E169" s="41"/>
      <c r="F169" s="41"/>
      <c r="G169" s="41"/>
      <c r="H169" s="41"/>
      <c r="I169" s="41"/>
      <c r="J169" s="41"/>
      <c r="K169" s="41"/>
      <c r="L169" s="28"/>
    </row>
  </sheetData>
  <sheetProtection algorithmName="SHA-512" hashValue="+oFvZaVaskelQ0jqpfQghxQwdsZKLUHkNe5O76n80jtB6iUuATDbBKBxlv9htYy2xZqW/+C42eg+/thqM6njcQ==" saltValue="KWVIBnqYCDJR639Vq3/aCw==" spinCount="100000" sheet="1" objects="1" scenarios="1"/>
  <protectedRanges>
    <protectedRange sqref="I1:I1048576" name="Oblast1"/>
  </protectedRanges>
  <autoFilter ref="C124:K168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hyperlinks>
    <hyperlink ref="F132" r:id="rId1"/>
    <hyperlink ref="F137" r:id="rId2"/>
    <hyperlink ref="F141" r:id="rId3"/>
    <hyperlink ref="F145" r:id="rId4"/>
    <hyperlink ref="F150" r:id="rId5"/>
    <hyperlink ref="F152" r:id="rId6"/>
    <hyperlink ref="F154" r:id="rId7"/>
    <hyperlink ref="F158" r:id="rId8"/>
    <hyperlink ref="F161" r:id="rId9"/>
    <hyperlink ref="F165" r:id="rId10"/>
    <hyperlink ref="F168" r:id="rId1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Vnitřní část ( vodní...</vt:lpstr>
      <vt:lpstr>02 - Vnější část kamenná ...</vt:lpstr>
      <vt:lpstr>'01 - Vnitřní část ( vodní...'!Názvy_tisku</vt:lpstr>
      <vt:lpstr>'02 - Vnější část kamenná ...'!Názvy_tisku</vt:lpstr>
      <vt:lpstr>'Rekapitulace stavby'!Názvy_tisku</vt:lpstr>
      <vt:lpstr>'01 - Vnitřní část ( vodní...'!Oblast_tisku</vt:lpstr>
      <vt:lpstr>'02 - Vnější část kamenná 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MARTINREME8F56\martinremen</dc:creator>
  <cp:lastModifiedBy>Uličná Klára, Bc. DiS.</cp:lastModifiedBy>
  <dcterms:created xsi:type="dcterms:W3CDTF">2025-09-17T14:36:58Z</dcterms:created>
  <dcterms:modified xsi:type="dcterms:W3CDTF">2025-11-25T07:03:09Z</dcterms:modified>
</cp:coreProperties>
</file>