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aa6266c1ef4c0/ŽIVNOST/Metropolnet/UMO Severní Terasa -záložní trasa/tendr na zhotovitele 03-2026/"/>
    </mc:Choice>
  </mc:AlternateContent>
  <xr:revisionPtr revIDLastSave="20" documentId="8_{A83807EC-7A9B-420C-8C4B-DA42EE1D716A}" xr6:coauthVersionLast="47" xr6:coauthVersionMax="47" xr10:uidLastSave="{3AFEDE65-4BF9-4FAE-BAB6-5F7FD8B237EC}"/>
  <bookViews>
    <workbookView xWindow="216" yWindow="852" windowWidth="18024" windowHeight="13452" xr2:uid="{00000000-000D-0000-FFFF-FFFF00000000}"/>
  </bookViews>
  <sheets>
    <sheet name="rekapitulace" sheetId="4" r:id="rId1"/>
    <sheet name="ochranné prvky" sheetId="2" r:id="rId2"/>
    <sheet name="optika" sheetId="3" r:id="rId3"/>
  </sheets>
  <definedNames>
    <definedName name="_xlnm.Print_Area" localSheetId="1">'ochranné prvky'!$A$1:$F$115</definedName>
    <definedName name="_xlnm.Print_Area" localSheetId="0">rekapitulace!$A$1:$D$19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3" l="1"/>
  <c r="F84" i="3"/>
  <c r="F83" i="3"/>
  <c r="F82" i="3"/>
  <c r="D78" i="3"/>
  <c r="F78" i="3" s="1"/>
  <c r="D77" i="3"/>
  <c r="D79" i="3" s="1"/>
  <c r="F79" i="3" s="1"/>
  <c r="D76" i="3"/>
  <c r="F76" i="3" s="1"/>
  <c r="F74" i="3"/>
  <c r="F73" i="3"/>
  <c r="D70" i="3"/>
  <c r="F70" i="3" s="1"/>
  <c r="D69" i="3"/>
  <c r="F69" i="3" s="1"/>
  <c r="D68" i="3"/>
  <c r="F68" i="3" s="1"/>
  <c r="D67" i="3"/>
  <c r="F67" i="3" s="1"/>
  <c r="F66" i="3"/>
  <c r="F65" i="3"/>
  <c r="D64" i="3"/>
  <c r="F64" i="3" s="1"/>
  <c r="F62" i="3"/>
  <c r="F61" i="3"/>
  <c r="F59" i="3"/>
  <c r="F58" i="3"/>
  <c r="D57" i="3"/>
  <c r="F57" i="3" s="1"/>
  <c r="D56" i="3"/>
  <c r="F56" i="3" s="1"/>
  <c r="D55" i="3"/>
  <c r="F55" i="3" s="1"/>
  <c r="D54" i="3"/>
  <c r="F54" i="3" s="1"/>
  <c r="F52" i="3"/>
  <c r="F51" i="3"/>
  <c r="F50" i="3"/>
  <c r="F49" i="3"/>
  <c r="F48" i="3"/>
  <c r="F46" i="3"/>
  <c r="D45" i="3"/>
  <c r="F45" i="3" s="1"/>
  <c r="D44" i="3"/>
  <c r="F44" i="3" s="1"/>
  <c r="F43" i="3"/>
  <c r="D43" i="3"/>
  <c r="D42" i="3"/>
  <c r="F42" i="3" s="1"/>
  <c r="F38" i="3"/>
  <c r="F37" i="3"/>
  <c r="D36" i="3"/>
  <c r="D80" i="3" s="1"/>
  <c r="F80" i="3" s="1"/>
  <c r="F35" i="3"/>
  <c r="D34" i="3"/>
  <c r="D75" i="3" s="1"/>
  <c r="F75" i="3" s="1"/>
  <c r="D33" i="3"/>
  <c r="D72" i="3" s="1"/>
  <c r="F72" i="3" s="1"/>
  <c r="D32" i="3"/>
  <c r="F32" i="3" s="1"/>
  <c r="D31" i="3"/>
  <c r="F31" i="3" s="1"/>
  <c r="F30" i="3"/>
  <c r="F29" i="3"/>
  <c r="F28" i="3"/>
  <c r="F27" i="3"/>
  <c r="F26" i="3"/>
  <c r="F25" i="3"/>
  <c r="F24" i="3"/>
  <c r="F23" i="3"/>
  <c r="D22" i="3"/>
  <c r="D63" i="3" s="1"/>
  <c r="F21" i="3"/>
  <c r="F19" i="3"/>
  <c r="F18" i="3"/>
  <c r="F17" i="3"/>
  <c r="F16" i="3"/>
  <c r="F15" i="3"/>
  <c r="D14" i="3"/>
  <c r="F14" i="3" s="1"/>
  <c r="F12" i="3"/>
  <c r="F11" i="3"/>
  <c r="F10" i="3"/>
  <c r="F9" i="3"/>
  <c r="F8" i="3"/>
  <c r="F63" i="3" l="1"/>
  <c r="D47" i="3"/>
  <c r="F47" i="3" s="1"/>
  <c r="F33" i="3"/>
  <c r="F34" i="3"/>
  <c r="D71" i="3"/>
  <c r="F71" i="3" s="1"/>
  <c r="F36" i="3"/>
  <c r="F77" i="3"/>
  <c r="F22" i="3"/>
  <c r="F87" i="3" l="1"/>
  <c r="C8" i="4" s="1"/>
  <c r="D93" i="2"/>
  <c r="D92" i="2"/>
  <c r="D37" i="2"/>
  <c r="D88" i="2" s="1"/>
  <c r="D38" i="2"/>
  <c r="F38" i="2" s="1"/>
  <c r="D39" i="2"/>
  <c r="D36" i="2"/>
  <c r="D35" i="2"/>
  <c r="F35" i="2"/>
  <c r="F36" i="2"/>
  <c r="F37" i="2"/>
  <c r="F39" i="2"/>
  <c r="D32" i="2"/>
  <c r="F32" i="2" s="1"/>
  <c r="D33" i="2"/>
  <c r="D34" i="2"/>
  <c r="F34" i="2" s="1"/>
  <c r="D31" i="2"/>
  <c r="D30" i="2"/>
  <c r="F30" i="2" s="1"/>
  <c r="F43" i="2"/>
  <c r="F99" i="2"/>
  <c r="F100" i="2"/>
  <c r="F102" i="2"/>
  <c r="F103" i="2"/>
  <c r="D42" i="2"/>
  <c r="D87" i="2" l="1"/>
  <c r="F107" i="2"/>
  <c r="D64" i="2"/>
  <c r="F64" i="2" s="1"/>
  <c r="F20" i="2"/>
  <c r="F62" i="2"/>
  <c r="F63" i="2"/>
  <c r="F65" i="2"/>
  <c r="F98" i="2" l="1"/>
  <c r="D96" i="2"/>
  <c r="F96" i="2" s="1"/>
  <c r="D95" i="2"/>
  <c r="D94" i="2"/>
  <c r="D91" i="2"/>
  <c r="D86" i="2"/>
  <c r="D84" i="2"/>
  <c r="D82" i="2"/>
  <c r="D81" i="2"/>
  <c r="F81" i="2" l="1"/>
  <c r="F82" i="2"/>
  <c r="D77" i="2"/>
  <c r="F77" i="2" s="1"/>
  <c r="D73" i="2"/>
  <c r="D72" i="2"/>
  <c r="D76" i="2"/>
  <c r="F76" i="2" s="1"/>
  <c r="D71" i="2"/>
  <c r="D70" i="2"/>
  <c r="D67" i="2"/>
  <c r="D97" i="2"/>
  <c r="F97" i="2" s="1"/>
  <c r="D27" i="2"/>
  <c r="D85" i="2" s="1"/>
  <c r="D24" i="2"/>
  <c r="D18" i="2"/>
  <c r="F78" i="2"/>
  <c r="F75" i="2"/>
  <c r="D89" i="2" l="1"/>
  <c r="D83" i="2"/>
  <c r="D56" i="2"/>
  <c r="D53" i="2"/>
  <c r="D60" i="2"/>
  <c r="D59" i="2"/>
  <c r="D61" i="2"/>
  <c r="F50" i="2"/>
  <c r="D11" i="2"/>
  <c r="D55" i="2" s="1"/>
  <c r="F16" i="2"/>
  <c r="D58" i="2" l="1"/>
  <c r="F58" i="2" s="1"/>
  <c r="D57" i="2"/>
  <c r="F57" i="2" s="1"/>
  <c r="D68" i="2"/>
  <c r="D79" i="2" s="1"/>
  <c r="F79" i="2" s="1"/>
  <c r="D66" i="2"/>
  <c r="F26" i="2"/>
  <c r="F42" i="2"/>
  <c r="F17" i="2"/>
  <c r="F18" i="2"/>
  <c r="F112" i="2" l="1"/>
  <c r="F111" i="2"/>
  <c r="F110" i="2"/>
  <c r="F109" i="2"/>
  <c r="F108" i="2"/>
  <c r="F106" i="2"/>
  <c r="F105" i="2"/>
  <c r="F95" i="2"/>
  <c r="F94" i="2"/>
  <c r="F93" i="2"/>
  <c r="F91" i="2"/>
  <c r="F90" i="2"/>
  <c r="F89" i="2"/>
  <c r="F88" i="2"/>
  <c r="F87" i="2"/>
  <c r="F86" i="2"/>
  <c r="F85" i="2"/>
  <c r="F84" i="2"/>
  <c r="F83" i="2"/>
  <c r="F74" i="2"/>
  <c r="F73" i="2"/>
  <c r="F72" i="2"/>
  <c r="F71" i="2"/>
  <c r="F70" i="2"/>
  <c r="F69" i="2"/>
  <c r="F68" i="2"/>
  <c r="F67" i="2"/>
  <c r="F66" i="2"/>
  <c r="F61" i="2"/>
  <c r="F60" i="2"/>
  <c r="F59" i="2"/>
  <c r="F56" i="2"/>
  <c r="F55" i="2"/>
  <c r="F54" i="2"/>
  <c r="F53" i="2"/>
  <c r="F52" i="2"/>
  <c r="F51" i="2"/>
  <c r="F49" i="2"/>
  <c r="F45" i="2"/>
  <c r="F44" i="2"/>
  <c r="F41" i="2"/>
  <c r="F40" i="2"/>
  <c r="F33" i="2"/>
  <c r="F31" i="2"/>
  <c r="F29" i="2"/>
  <c r="F28" i="2"/>
  <c r="F27" i="2"/>
  <c r="F25" i="2"/>
  <c r="F24" i="2"/>
  <c r="F23" i="2"/>
  <c r="F22" i="2"/>
  <c r="F19" i="2"/>
  <c r="F15" i="2"/>
  <c r="F14" i="2"/>
  <c r="F13" i="2"/>
  <c r="F12" i="2"/>
  <c r="F11" i="2"/>
  <c r="F10" i="2"/>
  <c r="F9" i="2"/>
  <c r="F92" i="2" l="1"/>
  <c r="F114" i="2"/>
  <c r="C7" i="4" s="1"/>
  <c r="C10" i="4" s="1"/>
  <c r="C11" i="4" s="1"/>
  <c r="C12" i="4" s="1"/>
</calcChain>
</file>

<file path=xl/sharedStrings.xml><?xml version="1.0" encoding="utf-8"?>
<sst xmlns="http://schemas.openxmlformats.org/spreadsheetml/2006/main" count="392" uniqueCount="179">
  <si>
    <t>vypracování dokumentace skutečného provedení</t>
  </si>
  <si>
    <t>množství</t>
  </si>
  <si>
    <t>popis</t>
  </si>
  <si>
    <t>pol.č.</t>
  </si>
  <si>
    <t>jednotka</t>
  </si>
  <si>
    <t>m</t>
  </si>
  <si>
    <t>kpl</t>
  </si>
  <si>
    <t>m3</t>
  </si>
  <si>
    <t>odvoz přebytečné zeminy a vybouraných hmot na skládku vč. skládkovného</t>
  </si>
  <si>
    <t>kabelový žlab TK1 vč. víka</t>
  </si>
  <si>
    <t>hod</t>
  </si>
  <si>
    <t>doprava osob, techniky a materiálu</t>
  </si>
  <si>
    <t>výstražná fólie š.22cm</t>
  </si>
  <si>
    <t>krycí deska plast š.15cm</t>
  </si>
  <si>
    <t>ks</t>
  </si>
  <si>
    <t>spojka Plasson d40</t>
  </si>
  <si>
    <t>koncovka Plasson d40 -bez ventilku</t>
  </si>
  <si>
    <t>příplatek za zatažení prvků do chráničky</t>
  </si>
  <si>
    <t>SPECIFIKACE MATERIÁLU</t>
  </si>
  <si>
    <t>koncovka Plasson d40</t>
  </si>
  <si>
    <t>VÝKAZ VÝMĚR</t>
  </si>
  <si>
    <t>koncovka Plasson d40 s ventilkem</t>
  </si>
  <si>
    <t>stavební přípomoce, oprava a výmalba zdi, úklid</t>
  </si>
  <si>
    <t>zřízení kabelového lože</t>
  </si>
  <si>
    <t>kabelová chránička -korugovaná 110/94</t>
  </si>
  <si>
    <t>spojka MT 10mm vč. pojistek</t>
  </si>
  <si>
    <t>kabelový ozmačník Marker 3M</t>
  </si>
  <si>
    <t>koordinace, inženýring dohled stavbyvedoucího v průběhu stavby</t>
  </si>
  <si>
    <t xml:space="preserve">vytýčení stávajících inženýrských sítí v prosotru stavby </t>
  </si>
  <si>
    <t>vytýčení nové trasy výkopu</t>
  </si>
  <si>
    <t>drobný čistící a montážní materiál (šrouby, hmoždinky, vázací pásky, sádra, barva …)</t>
  </si>
  <si>
    <t>ostatní náklady</t>
  </si>
  <si>
    <t>řezání betonu</t>
  </si>
  <si>
    <t>řezání asfaltu</t>
  </si>
  <si>
    <t>asfaltová zálivka</t>
  </si>
  <si>
    <t>tlaková zkouška trubky HDPE 40/33</t>
  </si>
  <si>
    <t>úsek</t>
  </si>
  <si>
    <t>tlaková zkouška MT</t>
  </si>
  <si>
    <t>vyhotovení geometrického plánu pro věcná břemena -úsek 100m</t>
  </si>
  <si>
    <t>dopravně-inženýrské rozhodnutí a opatření, pronájem dopravních značek, ocelové přejezdy, přechodové lávky</t>
  </si>
  <si>
    <t>zajištění křížení se stávajícími sítěmi</t>
  </si>
  <si>
    <t>zemní práce</t>
  </si>
  <si>
    <t>pokládka kabelové chráničky -korugovaná 110mm</t>
  </si>
  <si>
    <t>bednění kmene stromu do výška 2m</t>
  </si>
  <si>
    <t>kalibrace MT</t>
  </si>
  <si>
    <t>geodetické zaměření trasy</t>
  </si>
  <si>
    <t>m2</t>
  </si>
  <si>
    <t>Přesný rozsah úpravy povrchů nad rámec kynety bude určen před stavbou v rámci výkopového povolení.</t>
  </si>
  <si>
    <t>správní poplatky, poplatky za zábory</t>
  </si>
  <si>
    <t>koncovka MT 10 vč. pojistky</t>
  </si>
  <si>
    <t>spojka MATRIX T 40/40/40</t>
  </si>
  <si>
    <t>pokládka kabelového žlabu TK1 vč. víka</t>
  </si>
  <si>
    <t>kabelový označník Marker 3M</t>
  </si>
  <si>
    <t>jednotková cena</t>
  </si>
  <si>
    <t>cena CELKEM</t>
  </si>
  <si>
    <t>CELKEM bez DPH</t>
  </si>
  <si>
    <t>Záložní optická trasa "ÚMO Severní Terasa", Ústí nad Labem
- instalace ochranných prvků</t>
  </si>
  <si>
    <t>krycí deska plastová š.15cm</t>
  </si>
  <si>
    <t>beton pro obetonování chrániček a žlabů</t>
  </si>
  <si>
    <t>dodávka zeminy -substrát</t>
  </si>
  <si>
    <t>zatěsnění vstupu do objektu proti vlhkosti</t>
  </si>
  <si>
    <t>zatěsnění vstupu do podzemního kolektoru THMU - hydroizolace dle podmínek THMU</t>
  </si>
  <si>
    <t>ochranné prvky</t>
  </si>
  <si>
    <t>trubka HDPE 40/33 b1 -fialová</t>
  </si>
  <si>
    <t>trubka HDPE 40/33 b2 -fialová/bílý pruh</t>
  </si>
  <si>
    <t>mikrotrubička HFFR 10/8</t>
  </si>
  <si>
    <t>zodolněná mikrotrubička MT 12/8mm pro přímou pokládku do země</t>
  </si>
  <si>
    <t>svazek zodolněných 7x MT 12/8mm pro přímou pokládku do země</t>
  </si>
  <si>
    <t>trubka HFFR 40/33 pro instalaci v kolektoru</t>
  </si>
  <si>
    <r>
      <t xml:space="preserve">kabelová průchodka stěnou kolektoru </t>
    </r>
    <r>
      <rPr>
        <i/>
        <sz val="11"/>
        <color theme="1"/>
        <rFont val="Calibri"/>
        <family val="2"/>
        <charset val="238"/>
        <scheme val="minor"/>
      </rPr>
      <t>(ref. Hawke HRT100 (1x modul 60 HF6037 – modrý pro průměr 37-40mm), nebo ref. Hauff-Technik HSD 100 SSG (1× 18–65))</t>
    </r>
  </si>
  <si>
    <t>vytýčení hranice pozemku na místě stavby</t>
  </si>
  <si>
    <t>případ</t>
  </si>
  <si>
    <t>výkop rýhy chodník 35x50 chodník -zámková dlažba, vč. záhozu, hutnění  a finálních povrchů a veškerých souvisejících nákladů</t>
  </si>
  <si>
    <t>výkop rýhy 50x120 vozovka asfalt, vč. záhozu, hutnění  a finálních povrchů a veškerých souvisejících nákladů</t>
  </si>
  <si>
    <t>výkop rýhy volný terén 35x80, vč. záhozu, hutnění  a osetí a veškerých souvisejících nákladů</t>
  </si>
  <si>
    <t>povrchy nad rámec kynety -chodník zámková dlažba vč. odstranění, očištění, podkladu, pokládky a zapískování</t>
  </si>
  <si>
    <t>povrchy nad rámec kynety -vozovka asfalt vč. vybourání</t>
  </si>
  <si>
    <t>výkop sondy, jámy -bez zpevněných povrchů, včetně zhutněného záhozu a veškerých souvisejících nákladů - výstup z kolektoru</t>
  </si>
  <si>
    <t>hutnící zkoušky</t>
  </si>
  <si>
    <t>přesun zeminy na deponii a zpět</t>
  </si>
  <si>
    <t>m3*km</t>
  </si>
  <si>
    <t>prostup do objektu vč. zatěsnění - jádrový vrt pr.50mm</t>
  </si>
  <si>
    <t>prostup do kolektoru THMU vč. zatěsnění a hydroizolace dle podmínek THMU</t>
  </si>
  <si>
    <t>obetonování</t>
  </si>
  <si>
    <t>pokládka zodolněné MT do výkopu</t>
  </si>
  <si>
    <t>pokládka svazku zodolněných MT do výkopu</t>
  </si>
  <si>
    <t>pokládka - trubka HDPE 40 do výkopu</t>
  </si>
  <si>
    <t>kalibrace trubky HDPE / HFFR 40/33</t>
  </si>
  <si>
    <t>zafouknutí sady MT do prázdné trubky HDPE / HFFR 40/33</t>
  </si>
  <si>
    <t>drobný materál (štěrk, zámková dlažba, obrubníky)</t>
  </si>
  <si>
    <t>pažení výkopů rozepření stěn rýh nebo jam</t>
  </si>
  <si>
    <t>Pažení výkopů odstranění rozepření stěn rýh nebo jam</t>
  </si>
  <si>
    <t>osazení obrubníku se zřízením lože, s vyplněním a zatřením spár betonového zahradního do lože z betonu prostého</t>
  </si>
  <si>
    <t>vytrhání obrub s odkopáním horniny a lože, s odhozením nebo naložením na dopravní prostředek stojatých chodníkových</t>
  </si>
  <si>
    <t>osazení obrubníku se zřízením lože, s vyplněním a zatřením spár betonového silničního stojatého, do lože z betonu prostého</t>
  </si>
  <si>
    <t>vytrhání obrub s odkopáním horniny a lože, s odhozením nebo naložením na dopravní prostředek stojatých silničních</t>
  </si>
  <si>
    <t>žlab kabelový drátěný ŽZ v přes 60mm š přes 150 do 250mm</t>
  </si>
  <si>
    <t>drátěný rošt -příslušenství pro montáž, žárově zinkováno</t>
  </si>
  <si>
    <t>instalace drátěnného žlabu pod strop kolektoru, uchycení do stěny</t>
  </si>
  <si>
    <t>koordinace a spolupráce pracovníků THMU pro práce v kolektoru, nebo při křížení teplovodu</t>
  </si>
  <si>
    <t>montáž trubky 40/33 HFFR v prostorách kolektoru -na lávky</t>
  </si>
  <si>
    <t>práce v podzemním kolektrou THMU - školení, koordinace, zajištění vstupů</t>
  </si>
  <si>
    <t>vysekání kapes a výklenků v cihel zdivu pro elektroinstalační zařízení pl přes 0,10 do 0,16 m2 a hl přes 15 do 30 cm</t>
  </si>
  <si>
    <t>krabice rozvodná 233x175x78mm s víkem (ref. KT250)</t>
  </si>
  <si>
    <t>popis prvků v tělese kolektoru</t>
  </si>
  <si>
    <t>recyklát pro zřízení kabelového lože a obsyp prvků v tl. 10+10cm</t>
  </si>
  <si>
    <t>mikrotrubička HFFR 7/5,5</t>
  </si>
  <si>
    <t>spojka MT 7mm vč. pojistek</t>
  </si>
  <si>
    <t>spojka MT 12mm vč. pojistek</t>
  </si>
  <si>
    <t>koncovka MT 12 vč. pojistky</t>
  </si>
  <si>
    <t>koncovka MT 7 vč. pojistky</t>
  </si>
  <si>
    <t>spojka MT redukční 12/10</t>
  </si>
  <si>
    <t>spojka MT redukční 10/7</t>
  </si>
  <si>
    <t>spojka MT vč. pojistek</t>
  </si>
  <si>
    <t>koncovka MT vč. pojistky</t>
  </si>
  <si>
    <t>utěsnění HDPE / sada 7xMT</t>
  </si>
  <si>
    <t>Záložní optická trasa "ÚMO Severní Terasa", Ústí nad Labem
- instalace optických kabelů</t>
  </si>
  <si>
    <t>spojka MATRIX-I 40/40</t>
  </si>
  <si>
    <t>spojka MATRIX-T 40/40/40</t>
  </si>
  <si>
    <t>vnitřní trasování</t>
  </si>
  <si>
    <t>kanál elektroinstalační bezhalogenový 80x40mm</t>
  </si>
  <si>
    <t>kříž kabelové rezervy pr.50cm s krytem</t>
  </si>
  <si>
    <t>tmel požárně ochranný protipožární zpěňující</t>
  </si>
  <si>
    <t>litr</t>
  </si>
  <si>
    <t>drobný čistící a montážní materiál, sádra, výmalba ….</t>
  </si>
  <si>
    <t>optika</t>
  </si>
  <si>
    <t>optický mikrokabel SM 24vl. pro záfuk do MT 5,5mm a 8mm</t>
  </si>
  <si>
    <t>optický mikrokabel SM 72vl. pro záfuk do MT 8mm</t>
  </si>
  <si>
    <t>optický mikrokabel SM 144vl. pro záfuk do MT 8mm</t>
  </si>
  <si>
    <t>ODF 19" pro 24xSC 1U, vč. čela a kazet</t>
  </si>
  <si>
    <t>ODF 19" pro 72xSC 2U, vč. čela a kazet ( ref. RAY-OFSM)</t>
  </si>
  <si>
    <t>ODF 19" pro 144xSC 3U, vč. čela a kazet ( ref. RAY-OFSM)</t>
  </si>
  <si>
    <t>panel vyvazovací 5x plastové oko s průchody 1U 19"</t>
  </si>
  <si>
    <t>spojka optická kabelová zemní odklopná pro max 288 svarů (ref. TENIO-C6H)</t>
  </si>
  <si>
    <t>držák spojky k upevnění na stěnu TENIO-OBRA</t>
  </si>
  <si>
    <t>modul kazet FIST-SOSA2-4SE-S do OS typu FIST-GCO2-BC16-NN</t>
  </si>
  <si>
    <t>gelová průchodka kabelového portu TENIO</t>
  </si>
  <si>
    <t>optický adaptor E2000/APC SM</t>
  </si>
  <si>
    <t>optický pigtail E2000/APC SM 1,5m</t>
  </si>
  <si>
    <t>ochrana sváru</t>
  </si>
  <si>
    <t>kabelová průchodka pro mOK, MT pr.10mm</t>
  </si>
  <si>
    <t>optický patchcord E2000-APC/E2000-APC duplex, SM 2m</t>
  </si>
  <si>
    <t>lubrikant pro zafukování kabelů do mikrotrubiček koncentrovaný</t>
  </si>
  <si>
    <t xml:space="preserve">montáž spojky MT vč. pojistky   </t>
  </si>
  <si>
    <t>montáž koncovka MT vč. pojistky</t>
  </si>
  <si>
    <t>demontáž / montáž stávající spojky MATRIX</t>
  </si>
  <si>
    <t>práce ve stávající KK (vyhledání, otevření, vyčištění)</t>
  </si>
  <si>
    <t>koordinace a spolupráce pracovníků THMU pro práce v kolektoru</t>
  </si>
  <si>
    <t>instalace mikrotrubičky 10/8 HFFR do trubky / lišty / žlabu</t>
  </si>
  <si>
    <t>montáž lišty 80x40</t>
  </si>
  <si>
    <t>montáž konstrukce rezervy optického kabelu</t>
  </si>
  <si>
    <t>protipožární prostup</t>
  </si>
  <si>
    <t>zřízení místa pro zafukování</t>
  </si>
  <si>
    <t>vyfouknutí mOK z MT</t>
  </si>
  <si>
    <t>zafouknutí mOK do MT</t>
  </si>
  <si>
    <t>formování rezervy OK</t>
  </si>
  <si>
    <t>práce ve stávajícím DR</t>
  </si>
  <si>
    <t>práce ve stávajícícm ODF / OS (demontáž, montáž, doplnění, úprava)</t>
  </si>
  <si>
    <t>kompletace a montáž ODF 1U</t>
  </si>
  <si>
    <t>kompletace a montáž ODF 2U, 3U</t>
  </si>
  <si>
    <t>montáž ventilační jednotky do DR</t>
  </si>
  <si>
    <t>kompletace a montáž optické spojky velké - s kapacitou do 288vl</t>
  </si>
  <si>
    <t>odpojení OK ze stávající OS</t>
  </si>
  <si>
    <t>příprava OK pro ukončení, bez svárů vláken</t>
  </si>
  <si>
    <t>provedení svaru optického vlákna</t>
  </si>
  <si>
    <t>vlákno</t>
  </si>
  <si>
    <t>komplexní měření optického vlákna (PM+OTDR) na dvou vln. délkách</t>
  </si>
  <si>
    <t>kontrolní měření optického vlákna OTDR</t>
  </si>
  <si>
    <t>vyhodnocení měřících protokolů</t>
  </si>
  <si>
    <t>dopravně-inženýrské rozhodnutí a opatření, pronájem dopravních značek</t>
  </si>
  <si>
    <t>Záložní optická trasa "ÚMO Severní Terasa", Ústí nad Labem</t>
  </si>
  <si>
    <t>03/2026</t>
  </si>
  <si>
    <t>REKAPITULACE NABÍDKY</t>
  </si>
  <si>
    <t>instalace ochranných prvků</t>
  </si>
  <si>
    <t>instalace optických kabelů</t>
  </si>
  <si>
    <t>DPH 21%</t>
  </si>
  <si>
    <t>CELKEM s DPH</t>
  </si>
  <si>
    <t>část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</si>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</sst>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4" xfId="0" applyFont="1" applyBorder="1" applyProtection="1">
      <protection locked="0"/>
    </xf>
    <xf numFmtId="4" fontId="0" fillId="0" borderId="17" xfId="0" applyNumberFormat="1" applyBorder="1" applyProtection="1">
      <protection locked="0"/>
    </xf>
    <xf numFmtId="0" fontId="1" fillId="0" borderId="14" xfId="0" applyFont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18" xfId="0" applyFont="1" applyBorder="1" applyAlignment="1" applyProtection="1">
      <alignment horizontal="left"/>
    </xf>
    <xf numFmtId="0" fontId="4" fillId="2" borderId="8" xfId="0" applyFont="1" applyFill="1" applyBorder="1" applyProtection="1"/>
    <xf numFmtId="0" fontId="4" fillId="2" borderId="9" xfId="0" applyFont="1" applyFill="1" applyBorder="1" applyProtection="1"/>
    <xf numFmtId="0" fontId="4" fillId="2" borderId="19" xfId="0" applyFont="1" applyFill="1" applyBorder="1" applyProtection="1"/>
    <xf numFmtId="0" fontId="6" fillId="0" borderId="10" xfId="0" applyFont="1" applyBorder="1" applyProtection="1"/>
    <xf numFmtId="0" fontId="5" fillId="0" borderId="11" xfId="0" applyFont="1" applyBorder="1" applyProtection="1"/>
    <xf numFmtId="0" fontId="5" fillId="0" borderId="20" xfId="0" applyFont="1" applyBorder="1" applyProtection="1"/>
    <xf numFmtId="0" fontId="6" fillId="0" borderId="3" xfId="0" applyFont="1" applyBorder="1" applyProtection="1"/>
    <xf numFmtId="0" fontId="5" fillId="0" borderId="4" xfId="0" applyFont="1" applyBorder="1" applyProtection="1"/>
    <xf numFmtId="0" fontId="0" fillId="0" borderId="2" xfId="0" applyBorder="1" applyProtection="1"/>
    <xf numFmtId="0" fontId="0" fillId="0" borderId="1" xfId="0" applyBorder="1" applyAlignment="1" applyProtection="1">
      <alignment wrapText="1"/>
    </xf>
    <xf numFmtId="3" fontId="0" fillId="0" borderId="21" xfId="0" applyNumberFormat="1" applyBorder="1" applyAlignment="1" applyProtection="1">
      <alignment wrapText="1"/>
    </xf>
    <xf numFmtId="164" fontId="0" fillId="0" borderId="21" xfId="0" applyNumberForma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17" xfId="0" applyFont="1" applyBorder="1" applyProtection="1"/>
    <xf numFmtId="0" fontId="1" fillId="0" borderId="13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4" fillId="2" borderId="18" xfId="0" applyFont="1" applyFill="1" applyBorder="1" applyProtection="1"/>
    <xf numFmtId="0" fontId="0" fillId="0" borderId="0" xfId="0" applyProtection="1"/>
    <xf numFmtId="0" fontId="0" fillId="0" borderId="7" xfId="0" applyBorder="1" applyAlignment="1" applyProtection="1">
      <alignment wrapText="1"/>
    </xf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18" xfId="0" applyFont="1" applyFill="1" applyBorder="1" applyProtection="1"/>
    <xf numFmtId="0" fontId="1" fillId="0" borderId="0" xfId="0" applyFont="1" applyAlignment="1" applyProtection="1">
      <alignment horizontal="left"/>
    </xf>
    <xf numFmtId="0" fontId="1" fillId="0" borderId="6" xfId="0" applyFont="1" applyBorder="1" applyProtection="1"/>
    <xf numFmtId="0" fontId="0" fillId="0" borderId="12" xfId="0" applyBorder="1" applyProtection="1"/>
    <xf numFmtId="0" fontId="4" fillId="2" borderId="15" xfId="0" applyFont="1" applyFill="1" applyBorder="1" applyProtection="1"/>
    <xf numFmtId="0" fontId="4" fillId="2" borderId="16" xfId="0" applyFont="1" applyFill="1" applyBorder="1" applyProtection="1"/>
    <xf numFmtId="0" fontId="0" fillId="0" borderId="4" xfId="0" applyBorder="1" applyProtection="1"/>
    <xf numFmtId="4" fontId="0" fillId="0" borderId="1" xfId="0" applyNumberFormat="1" applyBorder="1" applyProtection="1"/>
    <xf numFmtId="0" fontId="1" fillId="0" borderId="14" xfId="0" applyFont="1" applyBorder="1" applyProtection="1"/>
    <xf numFmtId="0" fontId="1" fillId="0" borderId="0" xfId="0" applyFont="1" applyAlignment="1" applyProtection="1">
      <alignment horizontal="right"/>
    </xf>
    <xf numFmtId="4" fontId="1" fillId="0" borderId="0" xfId="0" applyNumberFormat="1" applyFont="1" applyProtection="1"/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2" borderId="24" xfId="0" applyFont="1" applyFill="1" applyBorder="1" applyProtection="1">
      <protection locked="0"/>
    </xf>
    <xf numFmtId="0" fontId="4" fillId="2" borderId="23" xfId="0" applyFont="1" applyFill="1" applyBorder="1" applyProtection="1"/>
    <xf numFmtId="0" fontId="4" fillId="2" borderId="24" xfId="0" applyFont="1" applyFill="1" applyBorder="1" applyProtection="1"/>
    <xf numFmtId="49" fontId="0" fillId="0" borderId="0" xfId="0" applyNumberFormat="1" applyAlignment="1" applyProtection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9" fillId="0" borderId="32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10" fillId="0" borderId="30" xfId="0" applyFont="1" applyBorder="1" applyAlignment="1" applyProtection="1"/>
    <xf numFmtId="165" fontId="10" fillId="0" borderId="31" xfId="0" applyNumberFormat="1" applyFont="1" applyBorder="1" applyAlignment="1" applyProtection="1">
      <alignment horizontal="right"/>
    </xf>
    <xf numFmtId="0" fontId="10" fillId="0" borderId="2" xfId="0" applyFont="1" applyBorder="1" applyAlignment="1" applyProtection="1"/>
    <xf numFmtId="165" fontId="10" fillId="0" borderId="25" xfId="0" applyNumberFormat="1" applyFont="1" applyBorder="1" applyAlignment="1" applyProtection="1">
      <alignment horizontal="right"/>
    </xf>
    <xf numFmtId="0" fontId="10" fillId="0" borderId="26" xfId="0" applyFont="1" applyBorder="1" applyAlignment="1" applyProtection="1"/>
    <xf numFmtId="0" fontId="10" fillId="0" borderId="27" xfId="0" applyFont="1" applyBorder="1" applyAlignment="1" applyProtection="1">
      <alignment horizontal="right"/>
    </xf>
    <xf numFmtId="0" fontId="9" fillId="0" borderId="2" xfId="0" applyFont="1" applyBorder="1" applyAlignment="1" applyProtection="1">
      <alignment horizontal="right"/>
    </xf>
    <xf numFmtId="165" fontId="9" fillId="0" borderId="25" xfId="0" applyNumberFormat="1" applyFont="1" applyBorder="1" applyAlignment="1" applyProtection="1">
      <alignment horizontal="right"/>
    </xf>
    <xf numFmtId="0" fontId="10" fillId="0" borderId="2" xfId="0" applyFont="1" applyBorder="1" applyAlignment="1" applyProtection="1">
      <alignment horizontal="right"/>
    </xf>
    <xf numFmtId="0" fontId="9" fillId="0" borderId="28" xfId="0" applyFont="1" applyBorder="1" applyAlignment="1" applyProtection="1">
      <alignment horizontal="right"/>
    </xf>
    <xf numFmtId="165" fontId="9" fillId="0" borderId="29" xfId="0" applyNumberFormat="1" applyFont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9840-8C9C-478D-B43D-41635D07CD42}">
  <dimension ref="A1:D12"/>
  <sheetViews>
    <sheetView tabSelected="1" view="pageBreakPreview" zoomScale="90" zoomScaleNormal="100" zoomScaleSheetLayoutView="90" workbookViewId="0">
      <selection activeCell="C8" sqref="C8"/>
    </sheetView>
  </sheetViews>
  <sheetFormatPr defaultRowHeight="14.4" x14ac:dyDescent="0.3"/>
  <cols>
    <col min="1" max="1" width="5.77734375" style="1" customWidth="1"/>
    <col min="2" max="2" width="51.109375" style="1" customWidth="1"/>
    <col min="3" max="3" width="33.5546875" style="1" customWidth="1"/>
    <col min="4" max="4" width="6.88671875" style="1" customWidth="1"/>
    <col min="5" max="5" width="14" style="1" bestFit="1" customWidth="1"/>
    <col min="6" max="6" width="12.5546875" style="1" bestFit="1" customWidth="1"/>
    <col min="7" max="16384" width="8.88671875" style="1"/>
  </cols>
  <sheetData>
    <row r="1" spans="1:4" x14ac:dyDescent="0.3">
      <c r="A1" s="36"/>
      <c r="B1" s="36"/>
      <c r="C1" s="36"/>
      <c r="D1" s="56" t="s">
        <v>171</v>
      </c>
    </row>
    <row r="2" spans="1:4" ht="44.4" customHeight="1" x14ac:dyDescent="0.3">
      <c r="A2" s="57" t="s">
        <v>170</v>
      </c>
      <c r="B2" s="58"/>
      <c r="C2" s="58"/>
      <c r="D2" s="58"/>
    </row>
    <row r="3" spans="1:4" ht="23.4" x14ac:dyDescent="0.3">
      <c r="A3" s="57" t="s">
        <v>172</v>
      </c>
      <c r="B3" s="58"/>
      <c r="C3" s="58"/>
      <c r="D3" s="58"/>
    </row>
    <row r="4" spans="1:4" x14ac:dyDescent="0.3">
      <c r="A4" s="36"/>
      <c r="B4" s="36"/>
      <c r="C4" s="36"/>
      <c r="D4" s="36"/>
    </row>
    <row r="5" spans="1:4" ht="15" thickBot="1" x14ac:dyDescent="0.35">
      <c r="A5" s="36"/>
      <c r="B5" s="36"/>
      <c r="C5" s="36"/>
      <c r="D5" s="36"/>
    </row>
    <row r="6" spans="1:4" ht="16.2" thickBot="1" x14ac:dyDescent="0.35">
      <c r="A6" s="36"/>
      <c r="B6" s="59" t="s">
        <v>177</v>
      </c>
      <c r="C6" s="60" t="s">
        <v>178</v>
      </c>
      <c r="D6" s="36"/>
    </row>
    <row r="7" spans="1:4" ht="15.6" x14ac:dyDescent="0.3">
      <c r="A7" s="36"/>
      <c r="B7" s="61" t="s">
        <v>173</v>
      </c>
      <c r="C7" s="62">
        <f>'ochranné prvky'!F114</f>
        <v>0</v>
      </c>
      <c r="D7" s="36"/>
    </row>
    <row r="8" spans="1:4" ht="15.6" x14ac:dyDescent="0.3">
      <c r="A8" s="36"/>
      <c r="B8" s="63" t="s">
        <v>174</v>
      </c>
      <c r="C8" s="64">
        <f>optika!F87</f>
        <v>0</v>
      </c>
      <c r="D8" s="36"/>
    </row>
    <row r="9" spans="1:4" ht="15.6" x14ac:dyDescent="0.3">
      <c r="A9" s="36"/>
      <c r="B9" s="65"/>
      <c r="C9" s="66"/>
      <c r="D9" s="36"/>
    </row>
    <row r="10" spans="1:4" ht="15.6" x14ac:dyDescent="0.3">
      <c r="A10" s="36"/>
      <c r="B10" s="67" t="s">
        <v>55</v>
      </c>
      <c r="C10" s="68">
        <f>SUM(C7:C9)</f>
        <v>0</v>
      </c>
      <c r="D10" s="36"/>
    </row>
    <row r="11" spans="1:4" ht="15.6" x14ac:dyDescent="0.3">
      <c r="A11" s="36"/>
      <c r="B11" s="69" t="s">
        <v>175</v>
      </c>
      <c r="C11" s="64">
        <f>C10*0.21</f>
        <v>0</v>
      </c>
      <c r="D11" s="36"/>
    </row>
    <row r="12" spans="1:4" ht="16.2" thickBot="1" x14ac:dyDescent="0.35">
      <c r="A12" s="36"/>
      <c r="B12" s="70" t="s">
        <v>176</v>
      </c>
      <c r="C12" s="71">
        <f>SUM(C10:C11)</f>
        <v>0</v>
      </c>
      <c r="D12" s="36"/>
    </row>
  </sheetData>
  <sheetProtection algorithmName="SHA-512" hashValue="Nxo3sD7JSnh83F+pCAdsiah4iO3co/10IpfDEmC0BGs4W2J+8JZPYXbx95eR5TaK9hnRvCqKd8ZHxaubcTifMw==" saltValue="P/6iTqvHuDeNOHJdb7mrEg==" spinCount="100000" sheet="1" objects="1" scenarios="1"/>
  <mergeCells count="2">
    <mergeCell ref="A2:D2"/>
    <mergeCell ref="A3:D3"/>
  </mergeCells>
  <pageMargins left="0.7" right="0.7" top="0.78740157499999996" bottom="0.78740157499999996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view="pageBreakPreview" zoomScale="85" zoomScaleNormal="90" zoomScaleSheetLayoutView="85" zoomScalePageLayoutView="80" workbookViewId="0">
      <selection activeCell="B11" sqref="B11"/>
    </sheetView>
  </sheetViews>
  <sheetFormatPr defaultRowHeight="14.4" x14ac:dyDescent="0.3"/>
  <cols>
    <col min="1" max="1" width="5.77734375" style="1" customWidth="1"/>
    <col min="2" max="2" width="74.44140625" style="1" customWidth="1"/>
    <col min="3" max="3" width="8.21875" style="1" customWidth="1"/>
    <col min="4" max="4" width="7.88671875" style="1" customWidth="1"/>
    <col min="5" max="5" width="14" style="1" bestFit="1" customWidth="1"/>
    <col min="6" max="6" width="12.5546875" style="1" bestFit="1" customWidth="1"/>
    <col min="7" max="16384" width="8.88671875" style="1"/>
  </cols>
  <sheetData>
    <row r="1" spans="1:6" x14ac:dyDescent="0.3">
      <c r="D1" s="2" t="s">
        <v>171</v>
      </c>
    </row>
    <row r="2" spans="1:6" ht="44.4" customHeight="1" x14ac:dyDescent="0.3">
      <c r="A2" s="3" t="s">
        <v>56</v>
      </c>
      <c r="B2" s="4"/>
      <c r="C2" s="4"/>
      <c r="D2" s="4"/>
    </row>
    <row r="3" spans="1:6" ht="21" x14ac:dyDescent="0.4">
      <c r="A3" s="5"/>
      <c r="B3" s="5"/>
      <c r="C3" s="5"/>
      <c r="D3" s="5"/>
    </row>
    <row r="4" spans="1:6" ht="4.5" customHeight="1" thickBot="1" x14ac:dyDescent="0.35"/>
    <row r="5" spans="1:6" ht="15" thickBot="1" x14ac:dyDescent="0.35">
      <c r="A5" s="13" t="s">
        <v>18</v>
      </c>
      <c r="B5" s="14"/>
      <c r="C5" s="14"/>
      <c r="D5" s="15"/>
      <c r="E5" s="42"/>
      <c r="F5" s="43"/>
    </row>
    <row r="6" spans="1:6" x14ac:dyDescent="0.3">
      <c r="A6" s="16" t="s">
        <v>3</v>
      </c>
      <c r="B6" s="17" t="s">
        <v>2</v>
      </c>
      <c r="C6" s="17" t="s">
        <v>4</v>
      </c>
      <c r="D6" s="18" t="s">
        <v>1</v>
      </c>
      <c r="E6" s="44" t="s">
        <v>53</v>
      </c>
      <c r="F6" s="45" t="s">
        <v>54</v>
      </c>
    </row>
    <row r="7" spans="1:6" ht="5.4" customHeight="1" x14ac:dyDescent="0.3">
      <c r="A7" s="19"/>
      <c r="B7" s="20"/>
      <c r="C7" s="20"/>
      <c r="D7" s="21"/>
      <c r="E7" s="6"/>
      <c r="F7" s="46"/>
    </row>
    <row r="8" spans="1:6" x14ac:dyDescent="0.3">
      <c r="A8" s="22" t="s">
        <v>41</v>
      </c>
      <c r="B8" s="23"/>
      <c r="C8" s="23"/>
      <c r="D8" s="23"/>
      <c r="E8" s="7"/>
      <c r="F8" s="36"/>
    </row>
    <row r="9" spans="1:6" x14ac:dyDescent="0.3">
      <c r="A9" s="24">
        <v>1</v>
      </c>
      <c r="B9" s="25" t="s">
        <v>12</v>
      </c>
      <c r="C9" s="25" t="s">
        <v>5</v>
      </c>
      <c r="D9" s="26">
        <v>350</v>
      </c>
      <c r="E9" s="8"/>
      <c r="F9" s="47">
        <f>D9*E9</f>
        <v>0</v>
      </c>
    </row>
    <row r="10" spans="1:6" x14ac:dyDescent="0.3">
      <c r="A10" s="24">
        <v>2</v>
      </c>
      <c r="B10" s="25" t="s">
        <v>57</v>
      </c>
      <c r="C10" s="25" t="s">
        <v>5</v>
      </c>
      <c r="D10" s="26">
        <v>350</v>
      </c>
      <c r="E10" s="8"/>
      <c r="F10" s="47">
        <f t="shared" ref="F10:F20" si="0">D10*E10</f>
        <v>0</v>
      </c>
    </row>
    <row r="11" spans="1:6" x14ac:dyDescent="0.3">
      <c r="A11" s="24">
        <v>3</v>
      </c>
      <c r="B11" s="25" t="s">
        <v>105</v>
      </c>
      <c r="C11" s="25" t="s">
        <v>7</v>
      </c>
      <c r="D11" s="27">
        <f>350*0.35*0.2</f>
        <v>24.5</v>
      </c>
      <c r="E11" s="8"/>
      <c r="F11" s="47">
        <f t="shared" si="0"/>
        <v>0</v>
      </c>
    </row>
    <row r="12" spans="1:6" x14ac:dyDescent="0.3">
      <c r="A12" s="24">
        <v>4</v>
      </c>
      <c r="B12" s="25" t="s">
        <v>24</v>
      </c>
      <c r="C12" s="25" t="s">
        <v>5</v>
      </c>
      <c r="D12" s="26">
        <v>60</v>
      </c>
      <c r="E12" s="8"/>
      <c r="F12" s="47">
        <f t="shared" si="0"/>
        <v>0</v>
      </c>
    </row>
    <row r="13" spans="1:6" x14ac:dyDescent="0.3">
      <c r="A13" s="24">
        <v>5</v>
      </c>
      <c r="B13" s="25" t="s">
        <v>9</v>
      </c>
      <c r="C13" s="28" t="s">
        <v>5</v>
      </c>
      <c r="D13" s="26">
        <v>35</v>
      </c>
      <c r="E13" s="8"/>
      <c r="F13" s="47">
        <f t="shared" si="0"/>
        <v>0</v>
      </c>
    </row>
    <row r="14" spans="1:6" x14ac:dyDescent="0.3">
      <c r="A14" s="24">
        <v>6</v>
      </c>
      <c r="B14" s="25" t="s">
        <v>58</v>
      </c>
      <c r="C14" s="25" t="s">
        <v>7</v>
      </c>
      <c r="D14" s="27">
        <v>1.5</v>
      </c>
      <c r="E14" s="8"/>
      <c r="F14" s="47">
        <f t="shared" si="0"/>
        <v>0</v>
      </c>
    </row>
    <row r="15" spans="1:6" x14ac:dyDescent="0.3">
      <c r="A15" s="24">
        <v>7</v>
      </c>
      <c r="B15" s="25" t="s">
        <v>60</v>
      </c>
      <c r="C15" s="25" t="s">
        <v>14</v>
      </c>
      <c r="D15" s="26">
        <v>1</v>
      </c>
      <c r="E15" s="8"/>
      <c r="F15" s="47">
        <f t="shared" si="0"/>
        <v>0</v>
      </c>
    </row>
    <row r="16" spans="1:6" ht="28.8" x14ac:dyDescent="0.3">
      <c r="A16" s="24">
        <v>8</v>
      </c>
      <c r="B16" s="25" t="s">
        <v>69</v>
      </c>
      <c r="C16" s="25" t="s">
        <v>14</v>
      </c>
      <c r="D16" s="26">
        <v>2</v>
      </c>
      <c r="E16" s="8"/>
      <c r="F16" s="47">
        <f t="shared" si="0"/>
        <v>0</v>
      </c>
    </row>
    <row r="17" spans="1:6" x14ac:dyDescent="0.3">
      <c r="A17" s="24">
        <v>9</v>
      </c>
      <c r="B17" s="25" t="s">
        <v>61</v>
      </c>
      <c r="C17" s="25" t="s">
        <v>6</v>
      </c>
      <c r="D17" s="26">
        <v>2</v>
      </c>
      <c r="E17" s="8"/>
      <c r="F17" s="47">
        <f t="shared" si="0"/>
        <v>0</v>
      </c>
    </row>
    <row r="18" spans="1:6" x14ac:dyDescent="0.3">
      <c r="A18" s="24">
        <v>10</v>
      </c>
      <c r="B18" s="25" t="s">
        <v>59</v>
      </c>
      <c r="C18" s="25" t="s">
        <v>7</v>
      </c>
      <c r="D18" s="27">
        <f>D52*0.35*0.2</f>
        <v>22.54</v>
      </c>
      <c r="E18" s="8"/>
      <c r="F18" s="47">
        <f t="shared" si="0"/>
        <v>0</v>
      </c>
    </row>
    <row r="19" spans="1:6" x14ac:dyDescent="0.3">
      <c r="A19" s="24">
        <v>11</v>
      </c>
      <c r="B19" s="25" t="s">
        <v>26</v>
      </c>
      <c r="C19" s="25" t="s">
        <v>14</v>
      </c>
      <c r="D19" s="26">
        <v>9</v>
      </c>
      <c r="E19" s="8"/>
      <c r="F19" s="47">
        <f t="shared" si="0"/>
        <v>0</v>
      </c>
    </row>
    <row r="20" spans="1:6" x14ac:dyDescent="0.3">
      <c r="A20" s="24">
        <v>12</v>
      </c>
      <c r="B20" s="25" t="s">
        <v>89</v>
      </c>
      <c r="C20" s="25" t="s">
        <v>6</v>
      </c>
      <c r="D20" s="26">
        <v>1</v>
      </c>
      <c r="E20" s="8"/>
      <c r="F20" s="47">
        <f t="shared" si="0"/>
        <v>0</v>
      </c>
    </row>
    <row r="21" spans="1:6" x14ac:dyDescent="0.3">
      <c r="A21" s="19" t="s">
        <v>62</v>
      </c>
      <c r="B21" s="23"/>
      <c r="C21" s="23"/>
      <c r="D21" s="29"/>
      <c r="E21" s="7"/>
      <c r="F21" s="23"/>
    </row>
    <row r="22" spans="1:6" x14ac:dyDescent="0.3">
      <c r="A22" s="24">
        <v>13</v>
      </c>
      <c r="B22" s="25" t="s">
        <v>66</v>
      </c>
      <c r="C22" s="25" t="s">
        <v>5</v>
      </c>
      <c r="D22" s="26">
        <v>10</v>
      </c>
      <c r="E22" s="8"/>
      <c r="F22" s="47">
        <f t="shared" ref="F22:F43" si="1">D22*E22</f>
        <v>0</v>
      </c>
    </row>
    <row r="23" spans="1:6" x14ac:dyDescent="0.3">
      <c r="A23" s="24">
        <v>14</v>
      </c>
      <c r="B23" s="25" t="s">
        <v>67</v>
      </c>
      <c r="C23" s="25" t="s">
        <v>5</v>
      </c>
      <c r="D23" s="26">
        <v>340</v>
      </c>
      <c r="E23" s="8"/>
      <c r="F23" s="47">
        <f t="shared" si="1"/>
        <v>0</v>
      </c>
    </row>
    <row r="24" spans="1:6" x14ac:dyDescent="0.3">
      <c r="A24" s="24">
        <v>15</v>
      </c>
      <c r="B24" s="25" t="s">
        <v>63</v>
      </c>
      <c r="C24" s="25" t="s">
        <v>5</v>
      </c>
      <c r="D24" s="26">
        <f>340+10</f>
        <v>350</v>
      </c>
      <c r="E24" s="8"/>
      <c r="F24" s="47">
        <f t="shared" si="1"/>
        <v>0</v>
      </c>
    </row>
    <row r="25" spans="1:6" x14ac:dyDescent="0.3">
      <c r="A25" s="24">
        <v>16</v>
      </c>
      <c r="B25" s="25" t="s">
        <v>64</v>
      </c>
      <c r="C25" s="25" t="s">
        <v>5</v>
      </c>
      <c r="D25" s="26">
        <v>340</v>
      </c>
      <c r="E25" s="8"/>
      <c r="F25" s="47">
        <f t="shared" si="1"/>
        <v>0</v>
      </c>
    </row>
    <row r="26" spans="1:6" x14ac:dyDescent="0.3">
      <c r="A26" s="24">
        <v>17</v>
      </c>
      <c r="B26" s="25" t="s">
        <v>68</v>
      </c>
      <c r="C26" s="25" t="s">
        <v>5</v>
      </c>
      <c r="D26" s="26">
        <v>300</v>
      </c>
      <c r="E26" s="8"/>
      <c r="F26" s="47">
        <f t="shared" si="1"/>
        <v>0</v>
      </c>
    </row>
    <row r="27" spans="1:6" x14ac:dyDescent="0.3">
      <c r="A27" s="24">
        <v>18</v>
      </c>
      <c r="B27" s="25" t="s">
        <v>15</v>
      </c>
      <c r="C27" s="25" t="s">
        <v>14</v>
      </c>
      <c r="D27" s="26">
        <f>4+4+8</f>
        <v>16</v>
      </c>
      <c r="E27" s="8"/>
      <c r="F27" s="47">
        <f t="shared" si="1"/>
        <v>0</v>
      </c>
    </row>
    <row r="28" spans="1:6" x14ac:dyDescent="0.3">
      <c r="A28" s="24">
        <v>19</v>
      </c>
      <c r="B28" s="25" t="s">
        <v>16</v>
      </c>
      <c r="C28" s="25" t="s">
        <v>14</v>
      </c>
      <c r="D28" s="26">
        <v>5</v>
      </c>
      <c r="E28" s="8"/>
      <c r="F28" s="47">
        <f t="shared" si="1"/>
        <v>0</v>
      </c>
    </row>
    <row r="29" spans="1:6" x14ac:dyDescent="0.3">
      <c r="A29" s="24">
        <v>20</v>
      </c>
      <c r="B29" s="25" t="s">
        <v>21</v>
      </c>
      <c r="C29" s="25" t="s">
        <v>14</v>
      </c>
      <c r="D29" s="26">
        <v>5</v>
      </c>
      <c r="E29" s="8"/>
      <c r="F29" s="47">
        <f t="shared" si="1"/>
        <v>0</v>
      </c>
    </row>
    <row r="30" spans="1:6" x14ac:dyDescent="0.3">
      <c r="A30" s="24">
        <v>21</v>
      </c>
      <c r="B30" s="25" t="s">
        <v>106</v>
      </c>
      <c r="C30" s="25" t="s">
        <v>5</v>
      </c>
      <c r="D30" s="26">
        <f>4*300</f>
        <v>1200</v>
      </c>
      <c r="E30" s="8"/>
      <c r="F30" s="47">
        <f t="shared" si="1"/>
        <v>0</v>
      </c>
    </row>
    <row r="31" spans="1:6" x14ac:dyDescent="0.3">
      <c r="A31" s="24">
        <v>22</v>
      </c>
      <c r="B31" s="25" t="s">
        <v>65</v>
      </c>
      <c r="C31" s="25" t="s">
        <v>5</v>
      </c>
      <c r="D31" s="26">
        <f>3*300</f>
        <v>900</v>
      </c>
      <c r="E31" s="8"/>
      <c r="F31" s="47">
        <f t="shared" si="1"/>
        <v>0</v>
      </c>
    </row>
    <row r="32" spans="1:6" x14ac:dyDescent="0.3">
      <c r="A32" s="24">
        <v>23</v>
      </c>
      <c r="B32" s="25" t="s">
        <v>107</v>
      </c>
      <c r="C32" s="25" t="s">
        <v>14</v>
      </c>
      <c r="D32" s="26">
        <f>7*4</f>
        <v>28</v>
      </c>
      <c r="E32" s="8"/>
      <c r="F32" s="47">
        <f t="shared" si="1"/>
        <v>0</v>
      </c>
    </row>
    <row r="33" spans="1:6" x14ac:dyDescent="0.3">
      <c r="A33" s="24">
        <v>24</v>
      </c>
      <c r="B33" s="25" t="s">
        <v>25</v>
      </c>
      <c r="C33" s="25" t="s">
        <v>14</v>
      </c>
      <c r="D33" s="26">
        <f>7*3</f>
        <v>21</v>
      </c>
      <c r="E33" s="8"/>
      <c r="F33" s="47">
        <f t="shared" si="1"/>
        <v>0</v>
      </c>
    </row>
    <row r="34" spans="1:6" x14ac:dyDescent="0.3">
      <c r="A34" s="24">
        <v>25</v>
      </c>
      <c r="B34" s="25" t="s">
        <v>108</v>
      </c>
      <c r="C34" s="25" t="s">
        <v>14</v>
      </c>
      <c r="D34" s="26">
        <f>5*7</f>
        <v>35</v>
      </c>
      <c r="E34" s="8"/>
      <c r="F34" s="47">
        <f t="shared" si="1"/>
        <v>0</v>
      </c>
    </row>
    <row r="35" spans="1:6" x14ac:dyDescent="0.3">
      <c r="A35" s="24">
        <v>26</v>
      </c>
      <c r="B35" s="25" t="s">
        <v>112</v>
      </c>
      <c r="C35" s="25" t="s">
        <v>14</v>
      </c>
      <c r="D35" s="26">
        <f>2*4</f>
        <v>8</v>
      </c>
      <c r="E35" s="8"/>
      <c r="F35" s="47">
        <f t="shared" si="1"/>
        <v>0</v>
      </c>
    </row>
    <row r="36" spans="1:6" x14ac:dyDescent="0.3">
      <c r="A36" s="24">
        <v>27</v>
      </c>
      <c r="B36" s="25" t="s">
        <v>111</v>
      </c>
      <c r="C36" s="25" t="s">
        <v>14</v>
      </c>
      <c r="D36" s="26">
        <f>7*3</f>
        <v>21</v>
      </c>
      <c r="E36" s="8"/>
      <c r="F36" s="47">
        <f t="shared" si="1"/>
        <v>0</v>
      </c>
    </row>
    <row r="37" spans="1:6" x14ac:dyDescent="0.3">
      <c r="A37" s="24">
        <v>28</v>
      </c>
      <c r="B37" s="25" t="s">
        <v>110</v>
      </c>
      <c r="C37" s="25" t="s">
        <v>14</v>
      </c>
      <c r="D37" s="26">
        <f>3+4+1</f>
        <v>8</v>
      </c>
      <c r="E37" s="8"/>
      <c r="F37" s="47">
        <f t="shared" si="1"/>
        <v>0</v>
      </c>
    </row>
    <row r="38" spans="1:6" x14ac:dyDescent="0.3">
      <c r="A38" s="24">
        <v>29</v>
      </c>
      <c r="B38" s="25" t="s">
        <v>49</v>
      </c>
      <c r="C38" s="25" t="s">
        <v>14</v>
      </c>
      <c r="D38" s="26">
        <f>2+3+1</f>
        <v>6</v>
      </c>
      <c r="E38" s="8"/>
      <c r="F38" s="47">
        <f t="shared" si="1"/>
        <v>0</v>
      </c>
    </row>
    <row r="39" spans="1:6" x14ac:dyDescent="0.3">
      <c r="A39" s="24">
        <v>30</v>
      </c>
      <c r="B39" s="25" t="s">
        <v>109</v>
      </c>
      <c r="C39" s="25" t="s">
        <v>14</v>
      </c>
      <c r="D39" s="26">
        <f>1</f>
        <v>1</v>
      </c>
      <c r="E39" s="8"/>
      <c r="F39" s="47">
        <f t="shared" si="1"/>
        <v>0</v>
      </c>
    </row>
    <row r="40" spans="1:6" x14ac:dyDescent="0.3">
      <c r="A40" s="24">
        <v>31</v>
      </c>
      <c r="B40" s="25" t="s">
        <v>115</v>
      </c>
      <c r="C40" s="25" t="s">
        <v>14</v>
      </c>
      <c r="D40" s="26">
        <v>4</v>
      </c>
      <c r="E40" s="8"/>
      <c r="F40" s="47">
        <f t="shared" si="1"/>
        <v>0</v>
      </c>
    </row>
    <row r="41" spans="1:6" x14ac:dyDescent="0.3">
      <c r="A41" s="24">
        <v>32</v>
      </c>
      <c r="B41" s="25" t="s">
        <v>50</v>
      </c>
      <c r="C41" s="25" t="s">
        <v>14</v>
      </c>
      <c r="D41" s="26">
        <v>1</v>
      </c>
      <c r="E41" s="8"/>
      <c r="F41" s="47">
        <f t="shared" si="1"/>
        <v>0</v>
      </c>
    </row>
    <row r="42" spans="1:6" x14ac:dyDescent="0.3">
      <c r="A42" s="24">
        <v>33</v>
      </c>
      <c r="B42" s="25" t="s">
        <v>96</v>
      </c>
      <c r="C42" s="25" t="s">
        <v>5</v>
      </c>
      <c r="D42" s="26">
        <f>2*5</f>
        <v>10</v>
      </c>
      <c r="E42" s="8"/>
      <c r="F42" s="47">
        <f t="shared" si="1"/>
        <v>0</v>
      </c>
    </row>
    <row r="43" spans="1:6" x14ac:dyDescent="0.3">
      <c r="A43" s="24">
        <v>34</v>
      </c>
      <c r="B43" s="25" t="s">
        <v>97</v>
      </c>
      <c r="C43" s="25" t="s">
        <v>6</v>
      </c>
      <c r="D43" s="26">
        <v>1</v>
      </c>
      <c r="E43" s="8"/>
      <c r="F43" s="47">
        <f t="shared" si="1"/>
        <v>0</v>
      </c>
    </row>
    <row r="44" spans="1:6" x14ac:dyDescent="0.3">
      <c r="A44" s="24">
        <v>35</v>
      </c>
      <c r="B44" s="25" t="s">
        <v>103</v>
      </c>
      <c r="C44" s="25" t="s">
        <v>5</v>
      </c>
      <c r="D44" s="26">
        <v>1</v>
      </c>
      <c r="E44" s="8"/>
      <c r="F44" s="47">
        <f t="shared" ref="F44:F45" si="2">D44*E44</f>
        <v>0</v>
      </c>
    </row>
    <row r="45" spans="1:6" x14ac:dyDescent="0.3">
      <c r="A45" s="24">
        <v>36</v>
      </c>
      <c r="B45" s="25" t="s">
        <v>30</v>
      </c>
      <c r="C45" s="25" t="s">
        <v>6</v>
      </c>
      <c r="D45" s="26">
        <v>1</v>
      </c>
      <c r="E45" s="8"/>
      <c r="F45" s="47">
        <f t="shared" si="2"/>
        <v>0</v>
      </c>
    </row>
    <row r="46" spans="1:6" ht="15" thickBot="1" x14ac:dyDescent="0.35">
      <c r="A46" s="30" t="s">
        <v>20</v>
      </c>
      <c r="B46" s="31"/>
      <c r="C46" s="31"/>
      <c r="D46" s="32"/>
      <c r="E46" s="9"/>
      <c r="F46" s="48"/>
    </row>
    <row r="47" spans="1:6" ht="15" thickBot="1" x14ac:dyDescent="0.35">
      <c r="A47" s="33" t="s">
        <v>3</v>
      </c>
      <c r="B47" s="34" t="s">
        <v>2</v>
      </c>
      <c r="C47" s="34" t="s">
        <v>4</v>
      </c>
      <c r="D47" s="35"/>
      <c r="E47" s="10" t="s">
        <v>53</v>
      </c>
      <c r="F47" s="34" t="s">
        <v>54</v>
      </c>
    </row>
    <row r="48" spans="1:6" x14ac:dyDescent="0.3">
      <c r="A48" s="22" t="s">
        <v>41</v>
      </c>
      <c r="B48" s="23"/>
      <c r="C48" s="23"/>
      <c r="D48" s="23"/>
      <c r="E48" s="7"/>
      <c r="F48" s="23"/>
    </row>
    <row r="49" spans="1:6" x14ac:dyDescent="0.3">
      <c r="A49" s="24">
        <v>1</v>
      </c>
      <c r="B49" s="25" t="s">
        <v>28</v>
      </c>
      <c r="C49" s="25" t="s">
        <v>6</v>
      </c>
      <c r="D49" s="26">
        <v>1</v>
      </c>
      <c r="E49" s="8"/>
      <c r="F49" s="47">
        <f t="shared" ref="F49:F79" si="3">D49*E49</f>
        <v>0</v>
      </c>
    </row>
    <row r="50" spans="1:6" x14ac:dyDescent="0.3">
      <c r="A50" s="24">
        <v>2</v>
      </c>
      <c r="B50" s="25" t="s">
        <v>70</v>
      </c>
      <c r="C50" s="25" t="s">
        <v>71</v>
      </c>
      <c r="D50" s="26">
        <v>1</v>
      </c>
      <c r="E50" s="8"/>
      <c r="F50" s="47">
        <f t="shared" si="3"/>
        <v>0</v>
      </c>
    </row>
    <row r="51" spans="1:6" x14ac:dyDescent="0.3">
      <c r="A51" s="24">
        <v>3</v>
      </c>
      <c r="B51" s="25" t="s">
        <v>29</v>
      </c>
      <c r="C51" s="25" t="s">
        <v>5</v>
      </c>
      <c r="D51" s="26">
        <v>350</v>
      </c>
      <c r="E51" s="8"/>
      <c r="F51" s="47">
        <f t="shared" si="3"/>
        <v>0</v>
      </c>
    </row>
    <row r="52" spans="1:6" ht="28.8" x14ac:dyDescent="0.3">
      <c r="A52" s="24">
        <v>4</v>
      </c>
      <c r="B52" s="25" t="s">
        <v>74</v>
      </c>
      <c r="C52" s="25" t="s">
        <v>5</v>
      </c>
      <c r="D52" s="26">
        <v>322</v>
      </c>
      <c r="E52" s="8"/>
      <c r="F52" s="47">
        <f t="shared" si="3"/>
        <v>0</v>
      </c>
    </row>
    <row r="53" spans="1:6" ht="28.8" x14ac:dyDescent="0.3">
      <c r="A53" s="24">
        <v>5</v>
      </c>
      <c r="B53" s="25" t="s">
        <v>72</v>
      </c>
      <c r="C53" s="25" t="s">
        <v>5</v>
      </c>
      <c r="D53" s="26">
        <f>3+4+4+4+2+3</f>
        <v>20</v>
      </c>
      <c r="E53" s="8"/>
      <c r="F53" s="47">
        <f t="shared" si="3"/>
        <v>0</v>
      </c>
    </row>
    <row r="54" spans="1:6" ht="28.8" x14ac:dyDescent="0.3">
      <c r="A54" s="24">
        <v>6</v>
      </c>
      <c r="B54" s="25" t="s">
        <v>73</v>
      </c>
      <c r="C54" s="25" t="s">
        <v>5</v>
      </c>
      <c r="D54" s="26">
        <v>8</v>
      </c>
      <c r="E54" s="8"/>
      <c r="F54" s="47">
        <f t="shared" si="3"/>
        <v>0</v>
      </c>
    </row>
    <row r="55" spans="1:6" x14ac:dyDescent="0.3">
      <c r="A55" s="24">
        <v>7</v>
      </c>
      <c r="B55" s="25" t="s">
        <v>23</v>
      </c>
      <c r="C55" s="25" t="s">
        <v>7</v>
      </c>
      <c r="D55" s="27">
        <f>D11</f>
        <v>24.5</v>
      </c>
      <c r="E55" s="8"/>
      <c r="F55" s="47">
        <f t="shared" si="3"/>
        <v>0</v>
      </c>
    </row>
    <row r="56" spans="1:6" ht="28.8" x14ac:dyDescent="0.3">
      <c r="A56" s="24">
        <v>8</v>
      </c>
      <c r="B56" s="25" t="s">
        <v>77</v>
      </c>
      <c r="C56" s="25" t="s">
        <v>7</v>
      </c>
      <c r="D56" s="26">
        <f>2*(2*2*2.5)</f>
        <v>20</v>
      </c>
      <c r="E56" s="8"/>
      <c r="F56" s="47">
        <f t="shared" si="3"/>
        <v>0</v>
      </c>
    </row>
    <row r="57" spans="1:6" x14ac:dyDescent="0.3">
      <c r="A57" s="24">
        <v>9</v>
      </c>
      <c r="B57" s="25" t="s">
        <v>90</v>
      </c>
      <c r="C57" s="25" t="s">
        <v>7</v>
      </c>
      <c r="D57" s="26">
        <f>D56</f>
        <v>20</v>
      </c>
      <c r="E57" s="8"/>
      <c r="F57" s="47">
        <f t="shared" si="3"/>
        <v>0</v>
      </c>
    </row>
    <row r="58" spans="1:6" x14ac:dyDescent="0.3">
      <c r="A58" s="24">
        <v>10</v>
      </c>
      <c r="B58" s="36" t="s">
        <v>91</v>
      </c>
      <c r="C58" s="25" t="s">
        <v>7</v>
      </c>
      <c r="D58" s="26">
        <f>D56</f>
        <v>20</v>
      </c>
      <c r="E58" s="8"/>
      <c r="F58" s="47">
        <f t="shared" si="3"/>
        <v>0</v>
      </c>
    </row>
    <row r="59" spans="1:6" x14ac:dyDescent="0.3">
      <c r="A59" s="24">
        <v>11</v>
      </c>
      <c r="B59" s="25" t="s">
        <v>32</v>
      </c>
      <c r="C59" s="25" t="s">
        <v>5</v>
      </c>
      <c r="D59" s="26">
        <f>D54*4</f>
        <v>32</v>
      </c>
      <c r="E59" s="8"/>
      <c r="F59" s="47">
        <f t="shared" si="3"/>
        <v>0</v>
      </c>
    </row>
    <row r="60" spans="1:6" x14ac:dyDescent="0.3">
      <c r="A60" s="24">
        <v>12</v>
      </c>
      <c r="B60" s="25" t="s">
        <v>33</v>
      </c>
      <c r="C60" s="25" t="s">
        <v>5</v>
      </c>
      <c r="D60" s="26">
        <f>D54*2</f>
        <v>16</v>
      </c>
      <c r="E60" s="8"/>
      <c r="F60" s="47">
        <f t="shared" si="3"/>
        <v>0</v>
      </c>
    </row>
    <row r="61" spans="1:6" x14ac:dyDescent="0.3">
      <c r="A61" s="24">
        <v>13</v>
      </c>
      <c r="B61" s="25" t="s">
        <v>34</v>
      </c>
      <c r="C61" s="25" t="s">
        <v>5</v>
      </c>
      <c r="D61" s="26">
        <f>D54*2</f>
        <v>16</v>
      </c>
      <c r="E61" s="8"/>
      <c r="F61" s="47">
        <f t="shared" si="3"/>
        <v>0</v>
      </c>
    </row>
    <row r="62" spans="1:6" ht="28.8" x14ac:dyDescent="0.3">
      <c r="A62" s="24">
        <v>14</v>
      </c>
      <c r="B62" s="25" t="s">
        <v>95</v>
      </c>
      <c r="C62" s="25" t="s">
        <v>5</v>
      </c>
      <c r="D62" s="26">
        <v>6</v>
      </c>
      <c r="E62" s="8"/>
      <c r="F62" s="47">
        <f t="shared" si="3"/>
        <v>0</v>
      </c>
    </row>
    <row r="63" spans="1:6" ht="28.8" x14ac:dyDescent="0.3">
      <c r="A63" s="24">
        <v>15</v>
      </c>
      <c r="B63" s="25" t="s">
        <v>94</v>
      </c>
      <c r="C63" s="25" t="s">
        <v>5</v>
      </c>
      <c r="D63" s="26">
        <v>6</v>
      </c>
      <c r="E63" s="8"/>
      <c r="F63" s="47">
        <f t="shared" si="3"/>
        <v>0</v>
      </c>
    </row>
    <row r="64" spans="1:6" ht="28.8" x14ac:dyDescent="0.3">
      <c r="A64" s="24">
        <v>16</v>
      </c>
      <c r="B64" s="25" t="s">
        <v>93</v>
      </c>
      <c r="C64" s="25" t="s">
        <v>5</v>
      </c>
      <c r="D64" s="26">
        <f>8*2</f>
        <v>16</v>
      </c>
      <c r="E64" s="8"/>
      <c r="F64" s="47">
        <f t="shared" si="3"/>
        <v>0</v>
      </c>
    </row>
    <row r="65" spans="1:6" ht="28.8" x14ac:dyDescent="0.3">
      <c r="A65" s="24">
        <v>17</v>
      </c>
      <c r="B65" s="25" t="s">
        <v>92</v>
      </c>
      <c r="C65" s="25" t="s">
        <v>5</v>
      </c>
      <c r="D65" s="26">
        <v>16</v>
      </c>
      <c r="E65" s="8"/>
      <c r="F65" s="47">
        <f t="shared" si="3"/>
        <v>0</v>
      </c>
    </row>
    <row r="66" spans="1:6" ht="28.8" x14ac:dyDescent="0.3">
      <c r="A66" s="24">
        <v>18</v>
      </c>
      <c r="B66" s="25" t="s">
        <v>75</v>
      </c>
      <c r="C66" s="25" t="s">
        <v>46</v>
      </c>
      <c r="D66" s="27">
        <f>D53*1</f>
        <v>20</v>
      </c>
      <c r="E66" s="8"/>
      <c r="F66" s="47">
        <f t="shared" si="3"/>
        <v>0</v>
      </c>
    </row>
    <row r="67" spans="1:6" x14ac:dyDescent="0.3">
      <c r="A67" s="24">
        <v>19</v>
      </c>
      <c r="B67" s="25" t="s">
        <v>76</v>
      </c>
      <c r="C67" s="25" t="s">
        <v>46</v>
      </c>
      <c r="D67" s="27">
        <f>D54*2</f>
        <v>16</v>
      </c>
      <c r="E67" s="8"/>
      <c r="F67" s="47">
        <f t="shared" si="3"/>
        <v>0</v>
      </c>
    </row>
    <row r="68" spans="1:6" x14ac:dyDescent="0.3">
      <c r="A68" s="24">
        <v>20</v>
      </c>
      <c r="B68" s="25" t="s">
        <v>8</v>
      </c>
      <c r="C68" s="25" t="s">
        <v>7</v>
      </c>
      <c r="D68" s="27">
        <f>D52*0.35*0.3+D53*0.35*0.3+D54*0.5*0.4+D67*0.1</f>
        <v>39.11</v>
      </c>
      <c r="E68" s="8"/>
      <c r="F68" s="47">
        <f t="shared" si="3"/>
        <v>0</v>
      </c>
    </row>
    <row r="69" spans="1:6" x14ac:dyDescent="0.3">
      <c r="A69" s="24">
        <v>21</v>
      </c>
      <c r="B69" s="25" t="s">
        <v>40</v>
      </c>
      <c r="C69" s="25" t="s">
        <v>14</v>
      </c>
      <c r="D69" s="26">
        <v>8</v>
      </c>
      <c r="E69" s="8"/>
      <c r="F69" s="47">
        <f t="shared" si="3"/>
        <v>0</v>
      </c>
    </row>
    <row r="70" spans="1:6" x14ac:dyDescent="0.3">
      <c r="A70" s="24">
        <v>22</v>
      </c>
      <c r="B70" s="25" t="s">
        <v>42</v>
      </c>
      <c r="C70" s="25" t="s">
        <v>5</v>
      </c>
      <c r="D70" s="26">
        <f>D12</f>
        <v>60</v>
      </c>
      <c r="E70" s="8"/>
      <c r="F70" s="47">
        <f t="shared" si="3"/>
        <v>0</v>
      </c>
    </row>
    <row r="71" spans="1:6" x14ac:dyDescent="0.3">
      <c r="A71" s="24">
        <v>23</v>
      </c>
      <c r="B71" s="25" t="s">
        <v>51</v>
      </c>
      <c r="C71" s="25" t="s">
        <v>5</v>
      </c>
      <c r="D71" s="26">
        <f>D13</f>
        <v>35</v>
      </c>
      <c r="E71" s="8"/>
      <c r="F71" s="47">
        <f t="shared" si="3"/>
        <v>0</v>
      </c>
    </row>
    <row r="72" spans="1:6" x14ac:dyDescent="0.3">
      <c r="A72" s="24">
        <v>24</v>
      </c>
      <c r="B72" s="25" t="s">
        <v>12</v>
      </c>
      <c r="C72" s="25" t="s">
        <v>5</v>
      </c>
      <c r="D72" s="26">
        <f>D9</f>
        <v>350</v>
      </c>
      <c r="E72" s="8"/>
      <c r="F72" s="47">
        <f t="shared" si="3"/>
        <v>0</v>
      </c>
    </row>
    <row r="73" spans="1:6" x14ac:dyDescent="0.3">
      <c r="A73" s="24">
        <v>25</v>
      </c>
      <c r="B73" s="25" t="s">
        <v>13</v>
      </c>
      <c r="C73" s="25" t="s">
        <v>5</v>
      </c>
      <c r="D73" s="26">
        <f>D10</f>
        <v>350</v>
      </c>
      <c r="E73" s="8"/>
      <c r="F73" s="47">
        <f t="shared" si="3"/>
        <v>0</v>
      </c>
    </row>
    <row r="74" spans="1:6" x14ac:dyDescent="0.3">
      <c r="A74" s="24">
        <v>26</v>
      </c>
      <c r="B74" s="25" t="s">
        <v>81</v>
      </c>
      <c r="C74" s="25" t="s">
        <v>14</v>
      </c>
      <c r="D74" s="26">
        <v>1</v>
      </c>
      <c r="E74" s="8"/>
      <c r="F74" s="47">
        <f t="shared" si="3"/>
        <v>0</v>
      </c>
    </row>
    <row r="75" spans="1:6" x14ac:dyDescent="0.3">
      <c r="A75" s="24">
        <v>27</v>
      </c>
      <c r="B75" s="25" t="s">
        <v>82</v>
      </c>
      <c r="C75" s="25" t="s">
        <v>6</v>
      </c>
      <c r="D75" s="26">
        <v>2</v>
      </c>
      <c r="E75" s="8"/>
      <c r="F75" s="47">
        <f t="shared" si="3"/>
        <v>0</v>
      </c>
    </row>
    <row r="76" spans="1:6" x14ac:dyDescent="0.3">
      <c r="A76" s="24">
        <v>28</v>
      </c>
      <c r="B76" s="25" t="s">
        <v>83</v>
      </c>
      <c r="C76" s="25" t="s">
        <v>7</v>
      </c>
      <c r="D76" s="26">
        <f>D14</f>
        <v>1.5</v>
      </c>
      <c r="E76" s="8"/>
      <c r="F76" s="47">
        <f t="shared" si="3"/>
        <v>0</v>
      </c>
    </row>
    <row r="77" spans="1:6" x14ac:dyDescent="0.3">
      <c r="A77" s="24">
        <v>29</v>
      </c>
      <c r="B77" s="25" t="s">
        <v>52</v>
      </c>
      <c r="C77" s="25" t="s">
        <v>14</v>
      </c>
      <c r="D77" s="26">
        <f>D19</f>
        <v>9</v>
      </c>
      <c r="E77" s="8"/>
      <c r="F77" s="47">
        <f t="shared" si="3"/>
        <v>0</v>
      </c>
    </row>
    <row r="78" spans="1:6" x14ac:dyDescent="0.3">
      <c r="A78" s="24">
        <v>30</v>
      </c>
      <c r="B78" s="25" t="s">
        <v>78</v>
      </c>
      <c r="C78" s="25" t="s">
        <v>6</v>
      </c>
      <c r="D78" s="26">
        <v>1</v>
      </c>
      <c r="E78" s="8"/>
      <c r="F78" s="47">
        <f t="shared" si="3"/>
        <v>0</v>
      </c>
    </row>
    <row r="79" spans="1:6" x14ac:dyDescent="0.3">
      <c r="A79" s="24">
        <v>31</v>
      </c>
      <c r="B79" s="25" t="s">
        <v>79</v>
      </c>
      <c r="C79" s="25" t="s">
        <v>80</v>
      </c>
      <c r="D79" s="26">
        <f>((D52*0.35*0.8+D53*0.35*0.5+D54*0.5*1.2)-D68)*5</f>
        <v>296.75</v>
      </c>
      <c r="E79" s="8"/>
      <c r="F79" s="47">
        <f t="shared" si="3"/>
        <v>0</v>
      </c>
    </row>
    <row r="80" spans="1:6" x14ac:dyDescent="0.3">
      <c r="A80" s="22" t="s">
        <v>62</v>
      </c>
      <c r="B80" s="23"/>
      <c r="C80" s="23"/>
      <c r="D80" s="23"/>
      <c r="E80" s="7"/>
      <c r="F80" s="23"/>
    </row>
    <row r="81" spans="1:6" x14ac:dyDescent="0.3">
      <c r="A81" s="24">
        <v>32</v>
      </c>
      <c r="B81" s="25" t="s">
        <v>84</v>
      </c>
      <c r="C81" s="25" t="s">
        <v>5</v>
      </c>
      <c r="D81" s="26">
        <f>D22</f>
        <v>10</v>
      </c>
      <c r="E81" s="8"/>
      <c r="F81" s="47">
        <f t="shared" ref="F81:F103" si="4">D81*E81</f>
        <v>0</v>
      </c>
    </row>
    <row r="82" spans="1:6" x14ac:dyDescent="0.3">
      <c r="A82" s="24">
        <v>33</v>
      </c>
      <c r="B82" s="25" t="s">
        <v>85</v>
      </c>
      <c r="C82" s="25" t="s">
        <v>5</v>
      </c>
      <c r="D82" s="26">
        <f>D23</f>
        <v>340</v>
      </c>
      <c r="E82" s="8"/>
      <c r="F82" s="47">
        <f t="shared" si="4"/>
        <v>0</v>
      </c>
    </row>
    <row r="83" spans="1:6" x14ac:dyDescent="0.3">
      <c r="A83" s="24">
        <v>34</v>
      </c>
      <c r="B83" s="25" t="s">
        <v>86</v>
      </c>
      <c r="C83" s="25" t="s">
        <v>5</v>
      </c>
      <c r="D83" s="26">
        <f>D24+D25+D26</f>
        <v>990</v>
      </c>
      <c r="E83" s="8"/>
      <c r="F83" s="47">
        <f t="shared" si="4"/>
        <v>0</v>
      </c>
    </row>
    <row r="84" spans="1:6" x14ac:dyDescent="0.3">
      <c r="A84" s="24">
        <v>35</v>
      </c>
      <c r="B84" s="25" t="s">
        <v>17</v>
      </c>
      <c r="C84" s="25" t="s">
        <v>5</v>
      </c>
      <c r="D84" s="26">
        <f>D12*3</f>
        <v>180</v>
      </c>
      <c r="E84" s="8"/>
      <c r="F84" s="47">
        <f t="shared" si="4"/>
        <v>0</v>
      </c>
    </row>
    <row r="85" spans="1:6" x14ac:dyDescent="0.3">
      <c r="A85" s="24">
        <v>36</v>
      </c>
      <c r="B85" s="25" t="s">
        <v>15</v>
      </c>
      <c r="C85" s="25" t="s">
        <v>14</v>
      </c>
      <c r="D85" s="26">
        <f>D27</f>
        <v>16</v>
      </c>
      <c r="E85" s="8"/>
      <c r="F85" s="47">
        <f t="shared" si="4"/>
        <v>0</v>
      </c>
    </row>
    <row r="86" spans="1:6" x14ac:dyDescent="0.3">
      <c r="A86" s="24">
        <v>37</v>
      </c>
      <c r="B86" s="25" t="s">
        <v>19</v>
      </c>
      <c r="C86" s="25" t="s">
        <v>14</v>
      </c>
      <c r="D86" s="26">
        <f>D28+D29</f>
        <v>10</v>
      </c>
      <c r="E86" s="8"/>
      <c r="F86" s="47">
        <f t="shared" si="4"/>
        <v>0</v>
      </c>
    </row>
    <row r="87" spans="1:6" x14ac:dyDescent="0.3">
      <c r="A87" s="24">
        <v>38</v>
      </c>
      <c r="B87" s="25" t="s">
        <v>113</v>
      </c>
      <c r="C87" s="25" t="s">
        <v>14</v>
      </c>
      <c r="D87" s="26">
        <f>D32+D33+D34+D35+D36</f>
        <v>113</v>
      </c>
      <c r="E87" s="8"/>
      <c r="F87" s="47">
        <f t="shared" si="4"/>
        <v>0</v>
      </c>
    </row>
    <row r="88" spans="1:6" x14ac:dyDescent="0.3">
      <c r="A88" s="24">
        <v>39</v>
      </c>
      <c r="B88" s="25" t="s">
        <v>114</v>
      </c>
      <c r="C88" s="25" t="s">
        <v>14</v>
      </c>
      <c r="D88" s="26">
        <f>D37+D38+D39</f>
        <v>15</v>
      </c>
      <c r="E88" s="8"/>
      <c r="F88" s="47">
        <f t="shared" si="4"/>
        <v>0</v>
      </c>
    </row>
    <row r="89" spans="1:6" x14ac:dyDescent="0.3">
      <c r="A89" s="24">
        <v>40</v>
      </c>
      <c r="B89" s="25" t="s">
        <v>87</v>
      </c>
      <c r="C89" s="25" t="s">
        <v>5</v>
      </c>
      <c r="D89" s="26">
        <f>D24+D25+D26</f>
        <v>990</v>
      </c>
      <c r="E89" s="8"/>
      <c r="F89" s="47">
        <f t="shared" si="4"/>
        <v>0</v>
      </c>
    </row>
    <row r="90" spans="1:6" x14ac:dyDescent="0.3">
      <c r="A90" s="24">
        <v>41</v>
      </c>
      <c r="B90" s="25" t="s">
        <v>35</v>
      </c>
      <c r="C90" s="25" t="s">
        <v>36</v>
      </c>
      <c r="D90" s="26">
        <v>6</v>
      </c>
      <c r="E90" s="8"/>
      <c r="F90" s="47">
        <f t="shared" si="4"/>
        <v>0</v>
      </c>
    </row>
    <row r="91" spans="1:6" x14ac:dyDescent="0.3">
      <c r="A91" s="24">
        <v>42</v>
      </c>
      <c r="B91" s="25" t="s">
        <v>88</v>
      </c>
      <c r="C91" s="25" t="s">
        <v>5</v>
      </c>
      <c r="D91" s="26">
        <f>D26</f>
        <v>300</v>
      </c>
      <c r="E91" s="8"/>
      <c r="F91" s="47">
        <f t="shared" si="4"/>
        <v>0</v>
      </c>
    </row>
    <row r="92" spans="1:6" x14ac:dyDescent="0.3">
      <c r="A92" s="24">
        <v>43</v>
      </c>
      <c r="B92" s="25" t="s">
        <v>44</v>
      </c>
      <c r="C92" s="25" t="s">
        <v>5</v>
      </c>
      <c r="D92" s="26">
        <f>D22+7*D23</f>
        <v>2390</v>
      </c>
      <c r="E92" s="8"/>
      <c r="F92" s="47">
        <f t="shared" si="4"/>
        <v>0</v>
      </c>
    </row>
    <row r="93" spans="1:6" x14ac:dyDescent="0.3">
      <c r="A93" s="24">
        <v>44</v>
      </c>
      <c r="B93" s="25" t="s">
        <v>37</v>
      </c>
      <c r="C93" s="25" t="s">
        <v>36</v>
      </c>
      <c r="D93" s="26">
        <f>7+7+1+7</f>
        <v>22</v>
      </c>
      <c r="E93" s="8"/>
      <c r="F93" s="47">
        <f t="shared" si="4"/>
        <v>0</v>
      </c>
    </row>
    <row r="94" spans="1:6" x14ac:dyDescent="0.3">
      <c r="A94" s="24">
        <v>45</v>
      </c>
      <c r="B94" s="25" t="s">
        <v>115</v>
      </c>
      <c r="C94" s="25" t="s">
        <v>14</v>
      </c>
      <c r="D94" s="26">
        <f>D40</f>
        <v>4</v>
      </c>
      <c r="E94" s="8"/>
      <c r="F94" s="47">
        <f t="shared" si="4"/>
        <v>0</v>
      </c>
    </row>
    <row r="95" spans="1:6" x14ac:dyDescent="0.3">
      <c r="A95" s="24">
        <v>46</v>
      </c>
      <c r="B95" s="25" t="s">
        <v>50</v>
      </c>
      <c r="C95" s="25" t="s">
        <v>14</v>
      </c>
      <c r="D95" s="26">
        <f>D41</f>
        <v>1</v>
      </c>
      <c r="E95" s="8"/>
      <c r="F95" s="47">
        <f t="shared" si="4"/>
        <v>0</v>
      </c>
    </row>
    <row r="96" spans="1:6" x14ac:dyDescent="0.3">
      <c r="A96" s="24">
        <v>47</v>
      </c>
      <c r="B96" s="25" t="s">
        <v>100</v>
      </c>
      <c r="C96" s="25" t="s">
        <v>14</v>
      </c>
      <c r="D96" s="26">
        <f>D26</f>
        <v>300</v>
      </c>
      <c r="E96" s="8"/>
      <c r="F96" s="47">
        <f t="shared" si="4"/>
        <v>0</v>
      </c>
    </row>
    <row r="97" spans="1:6" x14ac:dyDescent="0.3">
      <c r="A97" s="24">
        <v>48</v>
      </c>
      <c r="B97" s="25" t="s">
        <v>98</v>
      </c>
      <c r="C97" s="25" t="s">
        <v>5</v>
      </c>
      <c r="D97" s="26">
        <f>D42</f>
        <v>10</v>
      </c>
      <c r="E97" s="8"/>
      <c r="F97" s="47">
        <f t="shared" si="4"/>
        <v>0</v>
      </c>
    </row>
    <row r="98" spans="1:6" x14ac:dyDescent="0.3">
      <c r="A98" s="24">
        <v>49</v>
      </c>
      <c r="B98" s="25" t="s">
        <v>104</v>
      </c>
      <c r="C98" s="25" t="s">
        <v>6</v>
      </c>
      <c r="D98" s="26">
        <v>1</v>
      </c>
      <c r="E98" s="8"/>
      <c r="F98" s="47">
        <f t="shared" si="4"/>
        <v>0</v>
      </c>
    </row>
    <row r="99" spans="1:6" ht="28.8" x14ac:dyDescent="0.3">
      <c r="A99" s="24">
        <v>50</v>
      </c>
      <c r="B99" s="25" t="s">
        <v>99</v>
      </c>
      <c r="C99" s="25" t="s">
        <v>10</v>
      </c>
      <c r="D99" s="26">
        <v>30</v>
      </c>
      <c r="E99" s="8"/>
      <c r="F99" s="47">
        <f t="shared" si="4"/>
        <v>0</v>
      </c>
    </row>
    <row r="100" spans="1:6" x14ac:dyDescent="0.3">
      <c r="A100" s="24">
        <v>51</v>
      </c>
      <c r="B100" s="25" t="s">
        <v>101</v>
      </c>
      <c r="C100" s="25" t="s">
        <v>10</v>
      </c>
      <c r="D100" s="26">
        <v>20</v>
      </c>
      <c r="E100" s="8"/>
      <c r="F100" s="47">
        <f t="shared" si="4"/>
        <v>0</v>
      </c>
    </row>
    <row r="101" spans="1:6" ht="28.8" x14ac:dyDescent="0.3">
      <c r="A101" s="24">
        <v>52</v>
      </c>
      <c r="B101" s="25" t="s">
        <v>102</v>
      </c>
      <c r="C101" s="25" t="s">
        <v>14</v>
      </c>
      <c r="D101" s="26">
        <v>1</v>
      </c>
      <c r="E101" s="8"/>
      <c r="F101" s="47"/>
    </row>
    <row r="102" spans="1:6" x14ac:dyDescent="0.3">
      <c r="A102" s="24">
        <v>53</v>
      </c>
      <c r="B102" s="25" t="s">
        <v>103</v>
      </c>
      <c r="C102" s="25" t="s">
        <v>14</v>
      </c>
      <c r="D102" s="26">
        <v>1</v>
      </c>
      <c r="E102" s="8"/>
      <c r="F102" s="47">
        <f t="shared" si="4"/>
        <v>0</v>
      </c>
    </row>
    <row r="103" spans="1:6" x14ac:dyDescent="0.3">
      <c r="A103" s="24">
        <v>54</v>
      </c>
      <c r="B103" s="25" t="s">
        <v>22</v>
      </c>
      <c r="C103" s="25" t="s">
        <v>10</v>
      </c>
      <c r="D103" s="26">
        <v>15</v>
      </c>
      <c r="E103" s="8"/>
      <c r="F103" s="47">
        <f t="shared" si="4"/>
        <v>0</v>
      </c>
    </row>
    <row r="104" spans="1:6" x14ac:dyDescent="0.3">
      <c r="A104" s="22" t="s">
        <v>31</v>
      </c>
      <c r="B104" s="23"/>
      <c r="C104" s="23"/>
      <c r="D104" s="23"/>
      <c r="E104" s="7"/>
      <c r="F104" s="23"/>
    </row>
    <row r="105" spans="1:6" x14ac:dyDescent="0.3">
      <c r="A105" s="24">
        <v>55</v>
      </c>
      <c r="B105" s="25" t="s">
        <v>27</v>
      </c>
      <c r="C105" s="25" t="s">
        <v>10</v>
      </c>
      <c r="D105" s="26">
        <v>60</v>
      </c>
      <c r="E105" s="8"/>
      <c r="F105" s="47">
        <f t="shared" ref="F105:F112" si="5">D105*E105</f>
        <v>0</v>
      </c>
    </row>
    <row r="106" spans="1:6" ht="28.8" x14ac:dyDescent="0.3">
      <c r="A106" s="24">
        <v>56</v>
      </c>
      <c r="B106" s="25" t="s">
        <v>39</v>
      </c>
      <c r="C106" s="25" t="s">
        <v>6</v>
      </c>
      <c r="D106" s="26">
        <v>1</v>
      </c>
      <c r="E106" s="8"/>
      <c r="F106" s="47">
        <f t="shared" si="5"/>
        <v>0</v>
      </c>
    </row>
    <row r="107" spans="1:6" x14ac:dyDescent="0.3">
      <c r="A107" s="24">
        <v>57</v>
      </c>
      <c r="B107" s="25" t="s">
        <v>45</v>
      </c>
      <c r="C107" s="25" t="s">
        <v>5</v>
      </c>
      <c r="D107" s="26">
        <v>350</v>
      </c>
      <c r="E107" s="8"/>
      <c r="F107" s="47">
        <f t="shared" si="5"/>
        <v>0</v>
      </c>
    </row>
    <row r="108" spans="1:6" x14ac:dyDescent="0.3">
      <c r="A108" s="24">
        <v>58</v>
      </c>
      <c r="B108" s="25" t="s">
        <v>38</v>
      </c>
      <c r="C108" s="25" t="s">
        <v>14</v>
      </c>
      <c r="D108" s="26">
        <v>4</v>
      </c>
      <c r="E108" s="8"/>
      <c r="F108" s="47">
        <f t="shared" si="5"/>
        <v>0</v>
      </c>
    </row>
    <row r="109" spans="1:6" x14ac:dyDescent="0.3">
      <c r="A109" s="24">
        <v>59</v>
      </c>
      <c r="B109" s="25" t="s">
        <v>11</v>
      </c>
      <c r="C109" s="25" t="s">
        <v>6</v>
      </c>
      <c r="D109" s="26">
        <v>1</v>
      </c>
      <c r="E109" s="8"/>
      <c r="F109" s="47">
        <f t="shared" si="5"/>
        <v>0</v>
      </c>
    </row>
    <row r="110" spans="1:6" x14ac:dyDescent="0.3">
      <c r="A110" s="24">
        <v>60</v>
      </c>
      <c r="B110" s="25" t="s">
        <v>48</v>
      </c>
      <c r="C110" s="25" t="s">
        <v>6</v>
      </c>
      <c r="D110" s="26">
        <v>1</v>
      </c>
      <c r="E110" s="8"/>
      <c r="F110" s="47">
        <f t="shared" si="5"/>
        <v>0</v>
      </c>
    </row>
    <row r="111" spans="1:6" x14ac:dyDescent="0.3">
      <c r="A111" s="24">
        <v>61</v>
      </c>
      <c r="B111" s="37" t="s">
        <v>43</v>
      </c>
      <c r="C111" s="37" t="s">
        <v>14</v>
      </c>
      <c r="D111" s="26">
        <v>16</v>
      </c>
      <c r="E111" s="8"/>
      <c r="F111" s="47">
        <f t="shared" si="5"/>
        <v>0</v>
      </c>
    </row>
    <row r="112" spans="1:6" ht="15" thickBot="1" x14ac:dyDescent="0.35">
      <c r="A112" s="24">
        <v>62</v>
      </c>
      <c r="B112" s="37" t="s">
        <v>0</v>
      </c>
      <c r="C112" s="37" t="s">
        <v>6</v>
      </c>
      <c r="D112" s="26">
        <v>1</v>
      </c>
      <c r="E112" s="8"/>
      <c r="F112" s="47">
        <f t="shared" si="5"/>
        <v>0</v>
      </c>
    </row>
    <row r="113" spans="1:6" ht="15" thickBot="1" x14ac:dyDescent="0.35">
      <c r="A113" s="38"/>
      <c r="B113" s="39"/>
      <c r="C113" s="39"/>
      <c r="D113" s="40"/>
      <c r="E113" s="11"/>
      <c r="F113" s="39"/>
    </row>
    <row r="114" spans="1:6" x14ac:dyDescent="0.3">
      <c r="A114" s="36"/>
      <c r="B114" s="36"/>
      <c r="C114" s="36"/>
      <c r="D114" s="36"/>
      <c r="E114" s="49" t="s">
        <v>55</v>
      </c>
      <c r="F114" s="50">
        <f>SUM(F8:F113)</f>
        <v>0</v>
      </c>
    </row>
    <row r="115" spans="1:6" x14ac:dyDescent="0.3">
      <c r="A115" s="41" t="s">
        <v>47</v>
      </c>
      <c r="B115" s="41"/>
      <c r="C115" s="41"/>
      <c r="D115" s="41"/>
      <c r="E115" s="36"/>
      <c r="F115" s="36"/>
    </row>
  </sheetData>
  <sheetProtection algorithmName="SHA-512" hashValue="iGAdc52SEYHRsD08CURDBETvKMtyBLwPz6pxDKDwP5MCZUjJ23bdzwxdRZYngtDsreiODZKumTipm/oMU8R6tA==" saltValue="tyvwus8x1MMQdzQyiXhK4A==" spinCount="100000" sheet="1" objects="1" scenarios="1"/>
  <mergeCells count="5">
    <mergeCell ref="A2:D2"/>
    <mergeCell ref="A3:D3"/>
    <mergeCell ref="A5:D5"/>
    <mergeCell ref="A46:D46"/>
    <mergeCell ref="A115:D115"/>
  </mergeCells>
  <pageMargins left="0.7" right="0.7" top="0.78740157499999996" bottom="0.78740157499999996" header="0.3" footer="0.3"/>
  <pageSetup paperSize="9" scale="71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6458-9F5B-4FF3-B672-EFC4BE2D84A3}">
  <dimension ref="A1:F88"/>
  <sheetViews>
    <sheetView view="pageBreakPreview" topLeftCell="A74" zoomScale="90" zoomScaleNormal="100" zoomScaleSheetLayoutView="90" workbookViewId="0">
      <selection activeCell="B93" sqref="B93"/>
    </sheetView>
  </sheetViews>
  <sheetFormatPr defaultRowHeight="14.4" x14ac:dyDescent="0.3"/>
  <cols>
    <col min="1" max="1" width="5.77734375" style="1" customWidth="1"/>
    <col min="2" max="2" width="74.44140625" style="1" customWidth="1"/>
    <col min="3" max="3" width="8.21875" style="1" customWidth="1"/>
    <col min="4" max="4" width="7.88671875" style="1" customWidth="1"/>
    <col min="5" max="5" width="14" style="1" bestFit="1" customWidth="1"/>
    <col min="6" max="6" width="12.5546875" style="1" bestFit="1" customWidth="1"/>
    <col min="7" max="16384" width="8.88671875" style="1"/>
  </cols>
  <sheetData>
    <row r="1" spans="1:6" x14ac:dyDescent="0.3">
      <c r="D1" s="2" t="s">
        <v>171</v>
      </c>
    </row>
    <row r="2" spans="1:6" ht="39" customHeight="1" x14ac:dyDescent="0.3">
      <c r="A2" s="51" t="s">
        <v>116</v>
      </c>
      <c r="B2" s="52"/>
      <c r="C2" s="52"/>
      <c r="D2" s="52"/>
    </row>
    <row r="3" spans="1:6" ht="4.5" customHeight="1" thickBot="1" x14ac:dyDescent="0.35"/>
    <row r="4" spans="1:6" ht="15" thickBot="1" x14ac:dyDescent="0.35">
      <c r="A4" s="13" t="s">
        <v>18</v>
      </c>
      <c r="B4" s="14"/>
      <c r="C4" s="14"/>
      <c r="D4" s="15"/>
      <c r="E4" s="42"/>
      <c r="F4" s="43"/>
    </row>
    <row r="5" spans="1:6" x14ac:dyDescent="0.3">
      <c r="A5" s="16" t="s">
        <v>3</v>
      </c>
      <c r="B5" s="17" t="s">
        <v>2</v>
      </c>
      <c r="C5" s="17" t="s">
        <v>4</v>
      </c>
      <c r="D5" s="18" t="s">
        <v>1</v>
      </c>
      <c r="E5" s="44" t="s">
        <v>53</v>
      </c>
      <c r="F5" s="45" t="s">
        <v>54</v>
      </c>
    </row>
    <row r="6" spans="1:6" ht="5.4" customHeight="1" x14ac:dyDescent="0.3">
      <c r="A6" s="19"/>
      <c r="B6" s="20"/>
      <c r="C6" s="20"/>
      <c r="D6" s="21"/>
      <c r="E6" s="6"/>
      <c r="F6" s="46"/>
    </row>
    <row r="7" spans="1:6" x14ac:dyDescent="0.3">
      <c r="A7" s="19" t="s">
        <v>62</v>
      </c>
      <c r="B7" s="23"/>
      <c r="C7" s="23"/>
      <c r="D7" s="29"/>
      <c r="E7" s="7"/>
      <c r="F7" s="23"/>
    </row>
    <row r="8" spans="1:6" x14ac:dyDescent="0.3">
      <c r="A8" s="24">
        <v>1</v>
      </c>
      <c r="B8" s="25" t="s">
        <v>25</v>
      </c>
      <c r="C8" s="25" t="s">
        <v>14</v>
      </c>
      <c r="D8" s="26">
        <v>8</v>
      </c>
      <c r="E8" s="8"/>
      <c r="F8" s="47">
        <f t="shared" ref="F8:F38" si="0">D8*E8</f>
        <v>0</v>
      </c>
    </row>
    <row r="9" spans="1:6" x14ac:dyDescent="0.3">
      <c r="A9" s="24">
        <v>2</v>
      </c>
      <c r="B9" s="25" t="s">
        <v>112</v>
      </c>
      <c r="C9" s="25" t="s">
        <v>14</v>
      </c>
      <c r="D9" s="26">
        <v>2</v>
      </c>
      <c r="E9" s="8"/>
      <c r="F9" s="47">
        <f t="shared" si="0"/>
        <v>0</v>
      </c>
    </row>
    <row r="10" spans="1:6" x14ac:dyDescent="0.3">
      <c r="A10" s="24">
        <v>3</v>
      </c>
      <c r="B10" s="25" t="s">
        <v>49</v>
      </c>
      <c r="C10" s="25" t="s">
        <v>14</v>
      </c>
      <c r="D10" s="26">
        <v>4</v>
      </c>
      <c r="E10" s="8"/>
      <c r="F10" s="47">
        <f t="shared" si="0"/>
        <v>0</v>
      </c>
    </row>
    <row r="11" spans="1:6" x14ac:dyDescent="0.3">
      <c r="A11" s="24">
        <v>4</v>
      </c>
      <c r="B11" s="25" t="s">
        <v>117</v>
      </c>
      <c r="C11" s="25" t="s">
        <v>14</v>
      </c>
      <c r="D11" s="26">
        <v>3</v>
      </c>
      <c r="E11" s="8"/>
      <c r="F11" s="47">
        <f t="shared" si="0"/>
        <v>0</v>
      </c>
    </row>
    <row r="12" spans="1:6" x14ac:dyDescent="0.3">
      <c r="A12" s="24">
        <v>5</v>
      </c>
      <c r="B12" s="25" t="s">
        <v>118</v>
      </c>
      <c r="C12" s="25" t="s">
        <v>14</v>
      </c>
      <c r="D12" s="26">
        <v>2</v>
      </c>
      <c r="E12" s="8"/>
      <c r="F12" s="47">
        <f t="shared" si="0"/>
        <v>0</v>
      </c>
    </row>
    <row r="13" spans="1:6" x14ac:dyDescent="0.3">
      <c r="A13" s="19" t="s">
        <v>119</v>
      </c>
      <c r="B13" s="23"/>
      <c r="C13" s="23"/>
      <c r="D13" s="29"/>
      <c r="E13" s="7"/>
      <c r="F13" s="23"/>
    </row>
    <row r="14" spans="1:6" x14ac:dyDescent="0.3">
      <c r="A14" s="24">
        <v>6</v>
      </c>
      <c r="B14" s="25" t="s">
        <v>65</v>
      </c>
      <c r="C14" s="25" t="s">
        <v>5</v>
      </c>
      <c r="D14" s="26">
        <f>90+5</f>
        <v>95</v>
      </c>
      <c r="E14" s="8"/>
      <c r="F14" s="47">
        <f t="shared" ref="F14:F15" si="1">D14*E14</f>
        <v>0</v>
      </c>
    </row>
    <row r="15" spans="1:6" x14ac:dyDescent="0.3">
      <c r="A15" s="24">
        <v>7</v>
      </c>
      <c r="B15" s="25" t="s">
        <v>25</v>
      </c>
      <c r="C15" s="25" t="s">
        <v>14</v>
      </c>
      <c r="D15" s="26">
        <v>8</v>
      </c>
      <c r="E15" s="8"/>
      <c r="F15" s="47">
        <f t="shared" si="1"/>
        <v>0</v>
      </c>
    </row>
    <row r="16" spans="1:6" x14ac:dyDescent="0.3">
      <c r="A16" s="24">
        <v>8</v>
      </c>
      <c r="B16" s="25" t="s">
        <v>120</v>
      </c>
      <c r="C16" s="25" t="s">
        <v>5</v>
      </c>
      <c r="D16" s="26">
        <v>5</v>
      </c>
      <c r="E16" s="8"/>
      <c r="F16" s="47">
        <f t="shared" si="0"/>
        <v>0</v>
      </c>
    </row>
    <row r="17" spans="1:6" x14ac:dyDescent="0.3">
      <c r="A17" s="24">
        <v>9</v>
      </c>
      <c r="B17" s="25" t="s">
        <v>121</v>
      </c>
      <c r="C17" s="25" t="s">
        <v>14</v>
      </c>
      <c r="D17" s="26">
        <v>8</v>
      </c>
      <c r="E17" s="8"/>
      <c r="F17" s="47">
        <f t="shared" si="0"/>
        <v>0</v>
      </c>
    </row>
    <row r="18" spans="1:6" x14ac:dyDescent="0.3">
      <c r="A18" s="24">
        <v>10</v>
      </c>
      <c r="B18" s="25" t="s">
        <v>122</v>
      </c>
      <c r="C18" s="25" t="s">
        <v>123</v>
      </c>
      <c r="D18" s="26">
        <v>2</v>
      </c>
      <c r="E18" s="8"/>
      <c r="F18" s="47">
        <f t="shared" si="0"/>
        <v>0</v>
      </c>
    </row>
    <row r="19" spans="1:6" x14ac:dyDescent="0.3">
      <c r="A19" s="24">
        <v>11</v>
      </c>
      <c r="B19" s="25" t="s">
        <v>124</v>
      </c>
      <c r="C19" s="25" t="s">
        <v>6</v>
      </c>
      <c r="D19" s="26">
        <v>1</v>
      </c>
      <c r="E19" s="8"/>
      <c r="F19" s="47">
        <f t="shared" si="0"/>
        <v>0</v>
      </c>
    </row>
    <row r="20" spans="1:6" x14ac:dyDescent="0.3">
      <c r="A20" s="19" t="s">
        <v>125</v>
      </c>
      <c r="B20" s="23"/>
      <c r="C20" s="23"/>
      <c r="D20" s="29"/>
      <c r="E20" s="7"/>
      <c r="F20" s="23"/>
    </row>
    <row r="21" spans="1:6" x14ac:dyDescent="0.3">
      <c r="A21" s="24">
        <v>12</v>
      </c>
      <c r="B21" s="25" t="s">
        <v>126</v>
      </c>
      <c r="C21" s="25" t="s">
        <v>5</v>
      </c>
      <c r="D21" s="26">
        <v>235</v>
      </c>
      <c r="E21" s="8"/>
      <c r="F21" s="47">
        <f t="shared" si="0"/>
        <v>0</v>
      </c>
    </row>
    <row r="22" spans="1:6" x14ac:dyDescent="0.3">
      <c r="A22" s="24">
        <v>13</v>
      </c>
      <c r="B22" s="25" t="s">
        <v>127</v>
      </c>
      <c r="C22" s="25" t="s">
        <v>5</v>
      </c>
      <c r="D22" s="26">
        <f>1260+1060</f>
        <v>2320</v>
      </c>
      <c r="E22" s="8"/>
      <c r="F22" s="47">
        <f t="shared" si="0"/>
        <v>0</v>
      </c>
    </row>
    <row r="23" spans="1:6" x14ac:dyDescent="0.3">
      <c r="A23" s="24">
        <v>14</v>
      </c>
      <c r="B23" s="25" t="s">
        <v>128</v>
      </c>
      <c r="C23" s="25" t="s">
        <v>5</v>
      </c>
      <c r="D23" s="26">
        <v>1110</v>
      </c>
      <c r="E23" s="8"/>
      <c r="F23" s="47">
        <f t="shared" si="0"/>
        <v>0</v>
      </c>
    </row>
    <row r="24" spans="1:6" x14ac:dyDescent="0.3">
      <c r="A24" s="24">
        <v>15</v>
      </c>
      <c r="B24" s="25" t="s">
        <v>129</v>
      </c>
      <c r="C24" s="25" t="s">
        <v>14</v>
      </c>
      <c r="D24" s="26">
        <v>2</v>
      </c>
      <c r="E24" s="8"/>
      <c r="F24" s="47">
        <f t="shared" si="0"/>
        <v>0</v>
      </c>
    </row>
    <row r="25" spans="1:6" x14ac:dyDescent="0.3">
      <c r="A25" s="24">
        <v>16</v>
      </c>
      <c r="B25" s="25" t="s">
        <v>130</v>
      </c>
      <c r="C25" s="25" t="s">
        <v>14</v>
      </c>
      <c r="D25" s="26">
        <v>1</v>
      </c>
      <c r="E25" s="8"/>
      <c r="F25" s="47">
        <f t="shared" si="0"/>
        <v>0</v>
      </c>
    </row>
    <row r="26" spans="1:6" x14ac:dyDescent="0.3">
      <c r="A26" s="24">
        <v>17</v>
      </c>
      <c r="B26" s="25" t="s">
        <v>131</v>
      </c>
      <c r="C26" s="25" t="s">
        <v>14</v>
      </c>
      <c r="D26" s="26">
        <v>1</v>
      </c>
      <c r="E26" s="8"/>
      <c r="F26" s="47">
        <f t="shared" si="0"/>
        <v>0</v>
      </c>
    </row>
    <row r="27" spans="1:6" x14ac:dyDescent="0.3">
      <c r="A27" s="24">
        <v>18</v>
      </c>
      <c r="B27" s="25" t="s">
        <v>132</v>
      </c>
      <c r="C27" s="25" t="s">
        <v>14</v>
      </c>
      <c r="D27" s="26">
        <v>2</v>
      </c>
      <c r="E27" s="8"/>
      <c r="F27" s="47">
        <f t="shared" si="0"/>
        <v>0</v>
      </c>
    </row>
    <row r="28" spans="1:6" x14ac:dyDescent="0.3">
      <c r="A28" s="24">
        <v>19</v>
      </c>
      <c r="B28" s="25" t="s">
        <v>133</v>
      </c>
      <c r="C28" s="25" t="s">
        <v>14</v>
      </c>
      <c r="D28" s="26">
        <v>1</v>
      </c>
      <c r="E28" s="8"/>
      <c r="F28" s="47">
        <f t="shared" si="0"/>
        <v>0</v>
      </c>
    </row>
    <row r="29" spans="1:6" x14ac:dyDescent="0.3">
      <c r="A29" s="24">
        <v>20</v>
      </c>
      <c r="B29" s="25" t="s">
        <v>134</v>
      </c>
      <c r="C29" s="25" t="s">
        <v>14</v>
      </c>
      <c r="D29" s="26">
        <v>1</v>
      </c>
      <c r="E29" s="8"/>
      <c r="F29" s="47">
        <f t="shared" si="0"/>
        <v>0</v>
      </c>
    </row>
    <row r="30" spans="1:6" x14ac:dyDescent="0.3">
      <c r="A30" s="24">
        <v>21</v>
      </c>
      <c r="B30" s="25" t="s">
        <v>135</v>
      </c>
      <c r="C30" s="25" t="s">
        <v>14</v>
      </c>
      <c r="D30" s="26">
        <v>3</v>
      </c>
      <c r="E30" s="8"/>
      <c r="F30" s="47">
        <f t="shared" si="0"/>
        <v>0</v>
      </c>
    </row>
    <row r="31" spans="1:6" x14ac:dyDescent="0.3">
      <c r="A31" s="24">
        <v>22</v>
      </c>
      <c r="B31" s="25" t="s">
        <v>136</v>
      </c>
      <c r="C31" s="25" t="s">
        <v>14</v>
      </c>
      <c r="D31" s="26">
        <f>4+1</f>
        <v>5</v>
      </c>
      <c r="E31" s="8"/>
      <c r="F31" s="47">
        <f t="shared" si="0"/>
        <v>0</v>
      </c>
    </row>
    <row r="32" spans="1:6" x14ac:dyDescent="0.3">
      <c r="A32" s="24">
        <v>23</v>
      </c>
      <c r="B32" s="25" t="s">
        <v>137</v>
      </c>
      <c r="C32" s="25" t="s">
        <v>14</v>
      </c>
      <c r="D32" s="26">
        <f>72+72+12+12</f>
        <v>168</v>
      </c>
      <c r="E32" s="8"/>
      <c r="F32" s="47">
        <f t="shared" si="0"/>
        <v>0</v>
      </c>
    </row>
    <row r="33" spans="1:6" x14ac:dyDescent="0.3">
      <c r="A33" s="24">
        <v>24</v>
      </c>
      <c r="B33" s="25" t="s">
        <v>138</v>
      </c>
      <c r="C33" s="25" t="s">
        <v>14</v>
      </c>
      <c r="D33" s="26">
        <f>72+72+12+12</f>
        <v>168</v>
      </c>
      <c r="E33" s="8"/>
      <c r="F33" s="47">
        <f t="shared" si="0"/>
        <v>0</v>
      </c>
    </row>
    <row r="34" spans="1:6" x14ac:dyDescent="0.3">
      <c r="A34" s="24">
        <v>25</v>
      </c>
      <c r="B34" s="25" t="s">
        <v>139</v>
      </c>
      <c r="C34" s="25" t="s">
        <v>14</v>
      </c>
      <c r="D34" s="26">
        <f>72+72+12+12+84</f>
        <v>252</v>
      </c>
      <c r="E34" s="8"/>
      <c r="F34" s="47">
        <f t="shared" si="0"/>
        <v>0</v>
      </c>
    </row>
    <row r="35" spans="1:6" x14ac:dyDescent="0.3">
      <c r="A35" s="24">
        <v>26</v>
      </c>
      <c r="B35" s="25" t="s">
        <v>140</v>
      </c>
      <c r="C35" s="25" t="s">
        <v>14</v>
      </c>
      <c r="D35" s="26">
        <v>9</v>
      </c>
      <c r="E35" s="8"/>
      <c r="F35" s="47">
        <f t="shared" si="0"/>
        <v>0</v>
      </c>
    </row>
    <row r="36" spans="1:6" x14ac:dyDescent="0.3">
      <c r="A36" s="24">
        <v>27</v>
      </c>
      <c r="B36" s="25" t="s">
        <v>141</v>
      </c>
      <c r="C36" s="25" t="s">
        <v>14</v>
      </c>
      <c r="D36" s="26">
        <f>48+48+4+4</f>
        <v>104</v>
      </c>
      <c r="E36" s="8"/>
      <c r="F36" s="47">
        <f t="shared" si="0"/>
        <v>0</v>
      </c>
    </row>
    <row r="37" spans="1:6" x14ac:dyDescent="0.3">
      <c r="A37" s="24">
        <v>28</v>
      </c>
      <c r="B37" s="25" t="s">
        <v>142</v>
      </c>
      <c r="C37" s="25" t="s">
        <v>123</v>
      </c>
      <c r="D37" s="26">
        <v>1</v>
      </c>
      <c r="E37" s="8"/>
      <c r="F37" s="47">
        <f t="shared" si="0"/>
        <v>0</v>
      </c>
    </row>
    <row r="38" spans="1:6" x14ac:dyDescent="0.3">
      <c r="A38" s="24">
        <v>29</v>
      </c>
      <c r="B38" s="25" t="s">
        <v>30</v>
      </c>
      <c r="C38" s="25" t="s">
        <v>6</v>
      </c>
      <c r="D38" s="26">
        <v>1</v>
      </c>
      <c r="E38" s="8"/>
      <c r="F38" s="47">
        <f t="shared" si="0"/>
        <v>0</v>
      </c>
    </row>
    <row r="39" spans="1:6" ht="15" thickBot="1" x14ac:dyDescent="0.35">
      <c r="A39" s="30" t="s">
        <v>20</v>
      </c>
      <c r="B39" s="31"/>
      <c r="C39" s="31"/>
      <c r="D39" s="32"/>
      <c r="E39" s="9"/>
      <c r="F39" s="48"/>
    </row>
    <row r="40" spans="1:6" x14ac:dyDescent="0.3">
      <c r="A40" s="54" t="s">
        <v>3</v>
      </c>
      <c r="B40" s="55" t="s">
        <v>2</v>
      </c>
      <c r="C40" s="55" t="s">
        <v>4</v>
      </c>
      <c r="D40" s="45" t="s">
        <v>1</v>
      </c>
      <c r="E40" s="53" t="s">
        <v>53</v>
      </c>
      <c r="F40" s="55" t="s">
        <v>54</v>
      </c>
    </row>
    <row r="41" spans="1:6" x14ac:dyDescent="0.3">
      <c r="A41" s="22" t="s">
        <v>62</v>
      </c>
      <c r="B41" s="23"/>
      <c r="C41" s="23"/>
      <c r="D41" s="23"/>
      <c r="E41" s="7"/>
      <c r="F41" s="23"/>
    </row>
    <row r="42" spans="1:6" x14ac:dyDescent="0.3">
      <c r="A42" s="24">
        <v>1</v>
      </c>
      <c r="B42" s="25" t="s">
        <v>143</v>
      </c>
      <c r="C42" s="25" t="s">
        <v>14</v>
      </c>
      <c r="D42" s="26">
        <f>D8+D9</f>
        <v>10</v>
      </c>
      <c r="E42" s="8"/>
      <c r="F42" s="47">
        <f t="shared" ref="F42:F52" si="2">D42*E42</f>
        <v>0</v>
      </c>
    </row>
    <row r="43" spans="1:6" x14ac:dyDescent="0.3">
      <c r="A43" s="24">
        <v>2</v>
      </c>
      <c r="B43" s="25" t="s">
        <v>144</v>
      </c>
      <c r="C43" s="25" t="s">
        <v>14</v>
      </c>
      <c r="D43" s="26">
        <f>D10</f>
        <v>4</v>
      </c>
      <c r="E43" s="8"/>
      <c r="F43" s="47">
        <f t="shared" si="2"/>
        <v>0</v>
      </c>
    </row>
    <row r="44" spans="1:6" x14ac:dyDescent="0.3">
      <c r="A44" s="24">
        <v>3</v>
      </c>
      <c r="B44" s="25" t="s">
        <v>117</v>
      </c>
      <c r="C44" s="25" t="s">
        <v>14</v>
      </c>
      <c r="D44" s="26">
        <f>D11</f>
        <v>3</v>
      </c>
      <c r="E44" s="8"/>
      <c r="F44" s="47">
        <f t="shared" si="2"/>
        <v>0</v>
      </c>
    </row>
    <row r="45" spans="1:6" x14ac:dyDescent="0.3">
      <c r="A45" s="24">
        <v>4</v>
      </c>
      <c r="B45" s="25" t="s">
        <v>118</v>
      </c>
      <c r="C45" s="25" t="s">
        <v>14</v>
      </c>
      <c r="D45" s="26">
        <f>D12</f>
        <v>2</v>
      </c>
      <c r="E45" s="8"/>
      <c r="F45" s="47">
        <f t="shared" si="2"/>
        <v>0</v>
      </c>
    </row>
    <row r="46" spans="1:6" x14ac:dyDescent="0.3">
      <c r="A46" s="24">
        <v>5</v>
      </c>
      <c r="B46" s="25" t="s">
        <v>145</v>
      </c>
      <c r="C46" s="25" t="s">
        <v>14</v>
      </c>
      <c r="D46" s="26">
        <v>6</v>
      </c>
      <c r="E46" s="8"/>
      <c r="F46" s="47">
        <f t="shared" si="2"/>
        <v>0</v>
      </c>
    </row>
    <row r="47" spans="1:6" x14ac:dyDescent="0.3">
      <c r="A47" s="24">
        <v>6</v>
      </c>
      <c r="B47" s="25" t="s">
        <v>44</v>
      </c>
      <c r="C47" s="25" t="s">
        <v>5</v>
      </c>
      <c r="D47" s="26">
        <f>D63-410</f>
        <v>3255</v>
      </c>
      <c r="E47" s="8"/>
      <c r="F47" s="47">
        <f t="shared" si="2"/>
        <v>0</v>
      </c>
    </row>
    <row r="48" spans="1:6" x14ac:dyDescent="0.3">
      <c r="A48" s="24">
        <v>7</v>
      </c>
      <c r="B48" s="25" t="s">
        <v>37</v>
      </c>
      <c r="C48" s="25" t="s">
        <v>36</v>
      </c>
      <c r="D48" s="26">
        <v>6</v>
      </c>
      <c r="E48" s="8"/>
      <c r="F48" s="47">
        <f t="shared" si="2"/>
        <v>0</v>
      </c>
    </row>
    <row r="49" spans="1:6" x14ac:dyDescent="0.3">
      <c r="A49" s="24">
        <v>8</v>
      </c>
      <c r="B49" s="25" t="s">
        <v>146</v>
      </c>
      <c r="C49" s="25" t="s">
        <v>14</v>
      </c>
      <c r="D49" s="26">
        <v>4</v>
      </c>
      <c r="E49" s="8"/>
      <c r="F49" s="47">
        <f t="shared" si="2"/>
        <v>0</v>
      </c>
    </row>
    <row r="50" spans="1:6" x14ac:dyDescent="0.3">
      <c r="A50" s="24">
        <v>9</v>
      </c>
      <c r="B50" s="25" t="s">
        <v>104</v>
      </c>
      <c r="C50" s="25" t="s">
        <v>6</v>
      </c>
      <c r="D50" s="26">
        <v>1</v>
      </c>
      <c r="E50" s="8"/>
      <c r="F50" s="47">
        <f t="shared" si="2"/>
        <v>0</v>
      </c>
    </row>
    <row r="51" spans="1:6" x14ac:dyDescent="0.3">
      <c r="A51" s="24">
        <v>10</v>
      </c>
      <c r="B51" s="25" t="s">
        <v>147</v>
      </c>
      <c r="C51" s="25" t="s">
        <v>10</v>
      </c>
      <c r="D51" s="26">
        <v>6</v>
      </c>
      <c r="E51" s="8"/>
      <c r="F51" s="47">
        <f t="shared" si="2"/>
        <v>0</v>
      </c>
    </row>
    <row r="52" spans="1:6" x14ac:dyDescent="0.3">
      <c r="A52" s="24">
        <v>11</v>
      </c>
      <c r="B52" s="25" t="s">
        <v>101</v>
      </c>
      <c r="C52" s="25" t="s">
        <v>10</v>
      </c>
      <c r="D52" s="26">
        <v>15</v>
      </c>
      <c r="E52" s="8"/>
      <c r="F52" s="47">
        <f t="shared" si="2"/>
        <v>0</v>
      </c>
    </row>
    <row r="53" spans="1:6" x14ac:dyDescent="0.3">
      <c r="A53" s="19" t="s">
        <v>119</v>
      </c>
      <c r="B53" s="23"/>
      <c r="C53" s="23"/>
      <c r="D53" s="29"/>
      <c r="E53" s="7"/>
      <c r="F53" s="23"/>
    </row>
    <row r="54" spans="1:6" x14ac:dyDescent="0.3">
      <c r="A54" s="24">
        <v>12</v>
      </c>
      <c r="B54" s="25" t="s">
        <v>148</v>
      </c>
      <c r="C54" s="25" t="s">
        <v>5</v>
      </c>
      <c r="D54" s="26">
        <f>D14</f>
        <v>95</v>
      </c>
      <c r="E54" s="8"/>
      <c r="F54" s="47">
        <f t="shared" ref="F54:F59" si="3">D54*E54</f>
        <v>0</v>
      </c>
    </row>
    <row r="55" spans="1:6" x14ac:dyDescent="0.3">
      <c r="A55" s="24">
        <v>13</v>
      </c>
      <c r="B55" s="25" t="s">
        <v>143</v>
      </c>
      <c r="C55" s="25" t="s">
        <v>14</v>
      </c>
      <c r="D55" s="26">
        <f>D15</f>
        <v>8</v>
      </c>
      <c r="E55" s="8"/>
      <c r="F55" s="47">
        <f t="shared" si="3"/>
        <v>0</v>
      </c>
    </row>
    <row r="56" spans="1:6" x14ac:dyDescent="0.3">
      <c r="A56" s="24">
        <v>14</v>
      </c>
      <c r="B56" s="25" t="s">
        <v>149</v>
      </c>
      <c r="C56" s="25" t="s">
        <v>5</v>
      </c>
      <c r="D56" s="26">
        <f>D16</f>
        <v>5</v>
      </c>
      <c r="E56" s="8"/>
      <c r="F56" s="47">
        <f t="shared" si="3"/>
        <v>0</v>
      </c>
    </row>
    <row r="57" spans="1:6" x14ac:dyDescent="0.3">
      <c r="A57" s="24">
        <v>15</v>
      </c>
      <c r="B57" s="25" t="s">
        <v>150</v>
      </c>
      <c r="C57" s="25" t="s">
        <v>14</v>
      </c>
      <c r="D57" s="26">
        <f>D17</f>
        <v>8</v>
      </c>
      <c r="E57" s="8"/>
      <c r="F57" s="47">
        <f t="shared" si="3"/>
        <v>0</v>
      </c>
    </row>
    <row r="58" spans="1:6" x14ac:dyDescent="0.3">
      <c r="A58" s="24">
        <v>16</v>
      </c>
      <c r="B58" s="25" t="s">
        <v>151</v>
      </c>
      <c r="C58" s="25" t="s">
        <v>14</v>
      </c>
      <c r="D58" s="26">
        <v>3</v>
      </c>
      <c r="E58" s="8"/>
      <c r="F58" s="47">
        <f t="shared" si="3"/>
        <v>0</v>
      </c>
    </row>
    <row r="59" spans="1:6" x14ac:dyDescent="0.3">
      <c r="A59" s="24">
        <v>17</v>
      </c>
      <c r="B59" s="25" t="s">
        <v>22</v>
      </c>
      <c r="C59" s="25" t="s">
        <v>10</v>
      </c>
      <c r="D59" s="26">
        <v>10</v>
      </c>
      <c r="E59" s="8"/>
      <c r="F59" s="47">
        <f t="shared" si="3"/>
        <v>0</v>
      </c>
    </row>
    <row r="60" spans="1:6" x14ac:dyDescent="0.3">
      <c r="A60" s="19" t="s">
        <v>125</v>
      </c>
      <c r="B60" s="23"/>
      <c r="C60" s="23"/>
      <c r="D60" s="29"/>
      <c r="E60" s="7"/>
      <c r="F60" s="23"/>
    </row>
    <row r="61" spans="1:6" x14ac:dyDescent="0.3">
      <c r="A61" s="24">
        <v>18</v>
      </c>
      <c r="B61" s="25" t="s">
        <v>152</v>
      </c>
      <c r="C61" s="25" t="s">
        <v>14</v>
      </c>
      <c r="D61" s="26">
        <v>4</v>
      </c>
      <c r="E61" s="8"/>
      <c r="F61" s="47">
        <f t="shared" ref="F61:F80" si="4">D61*E61</f>
        <v>0</v>
      </c>
    </row>
    <row r="62" spans="1:6" x14ac:dyDescent="0.3">
      <c r="A62" s="24">
        <v>19</v>
      </c>
      <c r="B62" s="25" t="s">
        <v>153</v>
      </c>
      <c r="C62" s="25" t="s">
        <v>5</v>
      </c>
      <c r="D62" s="26">
        <v>285</v>
      </c>
      <c r="E62" s="8"/>
      <c r="F62" s="47">
        <f t="shared" si="4"/>
        <v>0</v>
      </c>
    </row>
    <row r="63" spans="1:6" x14ac:dyDescent="0.3">
      <c r="A63" s="24">
        <v>20</v>
      </c>
      <c r="B63" s="25" t="s">
        <v>154</v>
      </c>
      <c r="C63" s="25" t="s">
        <v>5</v>
      </c>
      <c r="D63" s="26">
        <f>D21+D22+D23</f>
        <v>3665</v>
      </c>
      <c r="E63" s="8"/>
      <c r="F63" s="47">
        <f t="shared" si="4"/>
        <v>0</v>
      </c>
    </row>
    <row r="64" spans="1:6" x14ac:dyDescent="0.3">
      <c r="A64" s="24">
        <v>21</v>
      </c>
      <c r="B64" s="25" t="s">
        <v>155</v>
      </c>
      <c r="C64" s="25" t="s">
        <v>5</v>
      </c>
      <c r="D64" s="26">
        <f>20+50+50+50+50+50+50+5+50+5+25+5+15</f>
        <v>425</v>
      </c>
      <c r="E64" s="8"/>
      <c r="F64" s="47">
        <f t="shared" si="4"/>
        <v>0</v>
      </c>
    </row>
    <row r="65" spans="1:6" x14ac:dyDescent="0.3">
      <c r="A65" s="24">
        <v>22</v>
      </c>
      <c r="B65" s="25" t="s">
        <v>156</v>
      </c>
      <c r="C65" s="25" t="s">
        <v>14</v>
      </c>
      <c r="D65" s="26">
        <v>4</v>
      </c>
      <c r="E65" s="8"/>
      <c r="F65" s="47">
        <f t="shared" si="4"/>
        <v>0</v>
      </c>
    </row>
    <row r="66" spans="1:6" x14ac:dyDescent="0.3">
      <c r="A66" s="24">
        <v>23</v>
      </c>
      <c r="B66" s="25" t="s">
        <v>157</v>
      </c>
      <c r="C66" s="25" t="s">
        <v>14</v>
      </c>
      <c r="D66" s="26">
        <v>2</v>
      </c>
      <c r="E66" s="8"/>
      <c r="F66" s="47">
        <f t="shared" si="4"/>
        <v>0</v>
      </c>
    </row>
    <row r="67" spans="1:6" x14ac:dyDescent="0.3">
      <c r="A67" s="24">
        <v>24</v>
      </c>
      <c r="B67" s="25" t="s">
        <v>158</v>
      </c>
      <c r="C67" s="25" t="s">
        <v>14</v>
      </c>
      <c r="D67" s="26">
        <f>D24</f>
        <v>2</v>
      </c>
      <c r="E67" s="8"/>
      <c r="F67" s="47">
        <f t="shared" si="4"/>
        <v>0</v>
      </c>
    </row>
    <row r="68" spans="1:6" x14ac:dyDescent="0.3">
      <c r="A68" s="24">
        <v>25</v>
      </c>
      <c r="B68" s="25" t="s">
        <v>159</v>
      </c>
      <c r="C68" s="25" t="s">
        <v>14</v>
      </c>
      <c r="D68" s="26">
        <f>D25+D26</f>
        <v>2</v>
      </c>
      <c r="E68" s="8"/>
      <c r="F68" s="47">
        <f t="shared" si="4"/>
        <v>0</v>
      </c>
    </row>
    <row r="69" spans="1:6" x14ac:dyDescent="0.3">
      <c r="A69" s="24">
        <v>26</v>
      </c>
      <c r="B69" s="25" t="s">
        <v>160</v>
      </c>
      <c r="C69" s="25" t="s">
        <v>14</v>
      </c>
      <c r="D69" s="26">
        <f>D27</f>
        <v>2</v>
      </c>
      <c r="E69" s="8"/>
      <c r="F69" s="47">
        <f t="shared" si="4"/>
        <v>0</v>
      </c>
    </row>
    <row r="70" spans="1:6" x14ac:dyDescent="0.3">
      <c r="A70" s="24">
        <v>27</v>
      </c>
      <c r="B70" s="25" t="s">
        <v>161</v>
      </c>
      <c r="C70" s="25" t="s">
        <v>14</v>
      </c>
      <c r="D70" s="26">
        <f>D28</f>
        <v>1</v>
      </c>
      <c r="E70" s="8"/>
      <c r="F70" s="47">
        <f t="shared" si="4"/>
        <v>0</v>
      </c>
    </row>
    <row r="71" spans="1:6" x14ac:dyDescent="0.3">
      <c r="A71" s="24">
        <v>28</v>
      </c>
      <c r="B71" s="25" t="s">
        <v>137</v>
      </c>
      <c r="C71" s="25" t="s">
        <v>14</v>
      </c>
      <c r="D71" s="26">
        <f>D32</f>
        <v>168</v>
      </c>
      <c r="E71" s="8"/>
      <c r="F71" s="47">
        <f t="shared" si="4"/>
        <v>0</v>
      </c>
    </row>
    <row r="72" spans="1:6" x14ac:dyDescent="0.3">
      <c r="A72" s="24">
        <v>29</v>
      </c>
      <c r="B72" s="25" t="s">
        <v>138</v>
      </c>
      <c r="C72" s="25" t="s">
        <v>14</v>
      </c>
      <c r="D72" s="26">
        <f>D33</f>
        <v>168</v>
      </c>
      <c r="E72" s="8"/>
      <c r="F72" s="47">
        <f t="shared" si="4"/>
        <v>0</v>
      </c>
    </row>
    <row r="73" spans="1:6" x14ac:dyDescent="0.3">
      <c r="A73" s="24">
        <v>30</v>
      </c>
      <c r="B73" s="25" t="s">
        <v>162</v>
      </c>
      <c r="C73" s="25" t="s">
        <v>14</v>
      </c>
      <c r="D73" s="26">
        <v>1</v>
      </c>
      <c r="E73" s="8"/>
      <c r="F73" s="47">
        <f t="shared" si="4"/>
        <v>0</v>
      </c>
    </row>
    <row r="74" spans="1:6" x14ac:dyDescent="0.3">
      <c r="A74" s="24">
        <v>31</v>
      </c>
      <c r="B74" s="25" t="s">
        <v>163</v>
      </c>
      <c r="C74" s="25" t="s">
        <v>14</v>
      </c>
      <c r="D74" s="26">
        <v>9</v>
      </c>
      <c r="E74" s="8"/>
      <c r="F74" s="47">
        <f t="shared" si="4"/>
        <v>0</v>
      </c>
    </row>
    <row r="75" spans="1:6" x14ac:dyDescent="0.3">
      <c r="A75" s="24">
        <v>32</v>
      </c>
      <c r="B75" s="25" t="s">
        <v>164</v>
      </c>
      <c r="C75" s="25" t="s">
        <v>165</v>
      </c>
      <c r="D75" s="26">
        <f>D34</f>
        <v>252</v>
      </c>
      <c r="E75" s="8"/>
      <c r="F75" s="47">
        <f t="shared" si="4"/>
        <v>0</v>
      </c>
    </row>
    <row r="76" spans="1:6" x14ac:dyDescent="0.3">
      <c r="A76" s="24">
        <v>33</v>
      </c>
      <c r="B76" s="25" t="s">
        <v>140</v>
      </c>
      <c r="C76" s="25" t="s">
        <v>14</v>
      </c>
      <c r="D76" s="26">
        <f>D35</f>
        <v>9</v>
      </c>
      <c r="E76" s="8"/>
      <c r="F76" s="47">
        <f t="shared" si="4"/>
        <v>0</v>
      </c>
    </row>
    <row r="77" spans="1:6" x14ac:dyDescent="0.3">
      <c r="A77" s="24">
        <v>34</v>
      </c>
      <c r="B77" s="25" t="s">
        <v>166</v>
      </c>
      <c r="C77" s="25" t="s">
        <v>165</v>
      </c>
      <c r="D77" s="26">
        <f>12+32+4+4</f>
        <v>52</v>
      </c>
      <c r="E77" s="8"/>
      <c r="F77" s="47">
        <f t="shared" si="4"/>
        <v>0</v>
      </c>
    </row>
    <row r="78" spans="1:6" x14ac:dyDescent="0.3">
      <c r="A78" s="24">
        <v>35</v>
      </c>
      <c r="B78" s="25" t="s">
        <v>167</v>
      </c>
      <c r="C78" s="25" t="s">
        <v>165</v>
      </c>
      <c r="D78" s="26">
        <f>24+24+12+12</f>
        <v>72</v>
      </c>
      <c r="E78" s="8"/>
      <c r="F78" s="47">
        <f t="shared" si="4"/>
        <v>0</v>
      </c>
    </row>
    <row r="79" spans="1:6" x14ac:dyDescent="0.3">
      <c r="A79" s="24">
        <v>36</v>
      </c>
      <c r="B79" s="25" t="s">
        <v>168</v>
      </c>
      <c r="C79" s="25" t="s">
        <v>165</v>
      </c>
      <c r="D79" s="26">
        <f>D77+D78</f>
        <v>124</v>
      </c>
      <c r="E79" s="8"/>
      <c r="F79" s="47">
        <f t="shared" si="4"/>
        <v>0</v>
      </c>
    </row>
    <row r="80" spans="1:6" x14ac:dyDescent="0.3">
      <c r="A80" s="24">
        <v>37</v>
      </c>
      <c r="B80" s="25" t="s">
        <v>141</v>
      </c>
      <c r="C80" s="25" t="s">
        <v>14</v>
      </c>
      <c r="D80" s="26">
        <f>D36</f>
        <v>104</v>
      </c>
      <c r="E80" s="8"/>
      <c r="F80" s="47">
        <f t="shared" si="4"/>
        <v>0</v>
      </c>
    </row>
    <row r="81" spans="1:6" x14ac:dyDescent="0.3">
      <c r="A81" s="22" t="s">
        <v>31</v>
      </c>
      <c r="B81" s="23"/>
      <c r="C81" s="23"/>
      <c r="D81" s="23"/>
      <c r="E81" s="7"/>
      <c r="F81" s="23"/>
    </row>
    <row r="82" spans="1:6" x14ac:dyDescent="0.3">
      <c r="A82" s="24">
        <v>38</v>
      </c>
      <c r="B82" s="25" t="s">
        <v>27</v>
      </c>
      <c r="C82" s="25" t="s">
        <v>10</v>
      </c>
      <c r="D82" s="26">
        <v>20</v>
      </c>
      <c r="E82" s="8"/>
      <c r="F82" s="47">
        <f t="shared" ref="F82:F85" si="5">D82*E82</f>
        <v>0</v>
      </c>
    </row>
    <row r="83" spans="1:6" x14ac:dyDescent="0.3">
      <c r="A83" s="24">
        <v>39</v>
      </c>
      <c r="B83" s="25" t="s">
        <v>169</v>
      </c>
      <c r="C83" s="25" t="s">
        <v>6</v>
      </c>
      <c r="D83" s="26">
        <v>1</v>
      </c>
      <c r="E83" s="8"/>
      <c r="F83" s="47">
        <f t="shared" si="5"/>
        <v>0</v>
      </c>
    </row>
    <row r="84" spans="1:6" x14ac:dyDescent="0.3">
      <c r="A84" s="24">
        <v>40</v>
      </c>
      <c r="B84" s="25" t="s">
        <v>11</v>
      </c>
      <c r="C84" s="25" t="s">
        <v>6</v>
      </c>
      <c r="D84" s="26">
        <v>1</v>
      </c>
      <c r="E84" s="8"/>
      <c r="F84" s="47">
        <f t="shared" si="5"/>
        <v>0</v>
      </c>
    </row>
    <row r="85" spans="1:6" ht="15" thickBot="1" x14ac:dyDescent="0.35">
      <c r="A85" s="24">
        <v>41</v>
      </c>
      <c r="B85" s="37" t="s">
        <v>0</v>
      </c>
      <c r="C85" s="37" t="s">
        <v>6</v>
      </c>
      <c r="D85" s="26">
        <v>1</v>
      </c>
      <c r="E85" s="8"/>
      <c r="F85" s="47">
        <f t="shared" si="5"/>
        <v>0</v>
      </c>
    </row>
    <row r="86" spans="1:6" ht="15" thickBot="1" x14ac:dyDescent="0.35">
      <c r="A86" s="38"/>
      <c r="B86" s="39"/>
      <c r="C86" s="39"/>
      <c r="D86" s="40"/>
      <c r="E86" s="39"/>
      <c r="F86" s="39"/>
    </row>
    <row r="87" spans="1:6" x14ac:dyDescent="0.3">
      <c r="A87" s="36"/>
      <c r="B87" s="36"/>
      <c r="C87" s="36"/>
      <c r="D87" s="36"/>
      <c r="E87" s="49" t="s">
        <v>55</v>
      </c>
      <c r="F87" s="50">
        <f>SUM(F7:F86)</f>
        <v>0</v>
      </c>
    </row>
    <row r="88" spans="1:6" x14ac:dyDescent="0.3">
      <c r="A88" s="12"/>
      <c r="B88" s="12"/>
      <c r="C88" s="12"/>
      <c r="D88" s="12"/>
    </row>
  </sheetData>
  <sheetProtection algorithmName="SHA-512" hashValue="yt5Wy2w9roWP4iQVDkEI31NmP1c1jXt77NJqnqjowQYSKglp4HqfroAapxaSCBB1Ke3sxSGd86GsifZSIQPxzA==" saltValue="k7rV9G+eN0l76gz0MdtXVA==" spinCount="100000" sheet="1" objects="1" scenarios="1"/>
  <mergeCells count="4">
    <mergeCell ref="A2:D2"/>
    <mergeCell ref="A4:D4"/>
    <mergeCell ref="A39:D39"/>
    <mergeCell ref="A88:D88"/>
  </mergeCells>
  <pageMargins left="0.7" right="0.7" top="0.78740157499999996" bottom="0.78740157499999996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65d7f0e5db3af6b9cff234c7ee24fe56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ba8db3569f0111ebdf478ea5e5afb33e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0391A3-E2BD-47BB-BEE4-3F5659A7AE97}"/>
</file>

<file path=customXml/itemProps2.xml><?xml version="1.0" encoding="utf-8"?>
<ds:datastoreItem xmlns:ds="http://schemas.openxmlformats.org/officeDocument/2006/customXml" ds:itemID="{9D4CAC35-EFF2-4BB9-93B4-865907A24250}"/>
</file>

<file path=customXml/itemProps3.xml><?xml version="1.0" encoding="utf-8"?>
<ds:datastoreItem xmlns:ds="http://schemas.openxmlformats.org/officeDocument/2006/customXml" ds:itemID="{BEB3D51F-FB26-401C-87F3-2C70A93C79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ochranné prvky</vt:lpstr>
      <vt:lpstr>optika</vt:lpstr>
      <vt:lpstr>'ochranné prvky'!Oblast_tisku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Žatecký</dc:creator>
  <cp:lastModifiedBy>Miloslav Žatecký</cp:lastModifiedBy>
  <cp:lastPrinted>2017-07-24T18:10:47Z</cp:lastPrinted>
  <dcterms:created xsi:type="dcterms:W3CDTF">2015-03-12T11:50:02Z</dcterms:created>
  <dcterms:modified xsi:type="dcterms:W3CDTF">2026-03-27T10:18:08Z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</Properties>
</file>